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 activeTab="3"/>
  </bookViews>
  <sheets>
    <sheet name="Anexo 2. Ingresos 30jun2017" sheetId="6" r:id="rId1"/>
    <sheet name="Anexo 3. Gastos 30062017" sheetId="5" r:id="rId2"/>
    <sheet name="Anexo 4. Gastos Procedencia " sheetId="7" r:id="rId3"/>
    <sheet name="Análisis Financier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1" i="4" l="1"/>
  <c r="AL93" i="4"/>
  <c r="Y87" i="4"/>
  <c r="AD87" i="4" l="1"/>
  <c r="AC70" i="4"/>
  <c r="AA80" i="4" l="1"/>
  <c r="X80" i="4"/>
  <c r="AA84" i="4"/>
  <c r="AA81" i="4"/>
  <c r="AA85" i="4"/>
  <c r="AA83" i="4"/>
  <c r="AA82" i="4"/>
  <c r="AS120" i="4"/>
  <c r="AR120" i="4"/>
  <c r="AQ118" i="4"/>
  <c r="AP118" i="4"/>
  <c r="AS116" i="4"/>
  <c r="AR116" i="4"/>
  <c r="AQ116" i="4"/>
  <c r="AP116" i="4"/>
  <c r="AS114" i="4"/>
  <c r="AR114" i="4"/>
  <c r="AQ114" i="4"/>
  <c r="AP114" i="4"/>
  <c r="AH107" i="4"/>
  <c r="AH105" i="4"/>
  <c r="AK107" i="4"/>
  <c r="AN106" i="4"/>
  <c r="AL106" i="4"/>
  <c r="AJ106" i="4"/>
  <c r="AM105" i="4"/>
  <c r="AN105" i="4" s="1"/>
  <c r="AK105" i="4"/>
  <c r="AI105" i="4"/>
  <c r="AH96" i="4"/>
  <c r="AN104" i="4"/>
  <c r="AL104" i="4"/>
  <c r="AJ104" i="4"/>
  <c r="AN103" i="4"/>
  <c r="AL103" i="4"/>
  <c r="AJ103" i="4"/>
  <c r="AN102" i="4"/>
  <c r="AL102" i="4"/>
  <c r="AJ102" i="4"/>
  <c r="AN101" i="4"/>
  <c r="AL101" i="4"/>
  <c r="AJ101" i="4"/>
  <c r="AN100" i="4"/>
  <c r="AL100" i="4"/>
  <c r="AJ100" i="4"/>
  <c r="AN99" i="4"/>
  <c r="AL99" i="4"/>
  <c r="AJ99" i="4"/>
  <c r="AN98" i="4"/>
  <c r="AL98" i="4"/>
  <c r="AJ98" i="4"/>
  <c r="AN97" i="4"/>
  <c r="AL97" i="4"/>
  <c r="AJ97" i="4"/>
  <c r="AM96" i="4"/>
  <c r="AN96" i="4" s="1"/>
  <c r="AK96" i="4"/>
  <c r="AL96" i="4" s="1"/>
  <c r="AI96" i="4"/>
  <c r="AJ96" i="4" s="1"/>
  <c r="AN95" i="4"/>
  <c r="AL95" i="4"/>
  <c r="AJ95" i="4"/>
  <c r="AN94" i="4"/>
  <c r="AL94" i="4"/>
  <c r="AJ94" i="4"/>
  <c r="AN93" i="4"/>
  <c r="AJ93" i="4"/>
  <c r="Y64" i="4"/>
  <c r="Y67" i="4"/>
  <c r="J16" i="4"/>
  <c r="F7" i="4"/>
  <c r="F6" i="4"/>
  <c r="E7" i="4"/>
  <c r="E6" i="4"/>
  <c r="C10" i="4"/>
  <c r="D10" i="4"/>
  <c r="AM107" i="4" l="1"/>
  <c r="Y71" i="4"/>
  <c r="AL105" i="4"/>
  <c r="AN107" i="4"/>
  <c r="AJ105" i="4"/>
  <c r="AI107" i="4"/>
  <c r="AJ107" i="4" s="1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7" i="7"/>
  <c r="AL107" i="4" l="1"/>
  <c r="N224" i="7"/>
  <c r="O224" i="7"/>
  <c r="P224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7" i="7"/>
  <c r="E224" i="7"/>
  <c r="G224" i="7"/>
  <c r="I224" i="7"/>
  <c r="J224" i="7"/>
  <c r="L224" i="7"/>
  <c r="D224" i="7"/>
  <c r="D116" i="7"/>
  <c r="E116" i="7"/>
  <c r="G116" i="7"/>
  <c r="E130" i="7"/>
  <c r="D148" i="7"/>
  <c r="E211" i="7"/>
  <c r="D223" i="7"/>
  <c r="E223" i="7"/>
  <c r="G223" i="7"/>
  <c r="G42" i="6" l="1"/>
  <c r="H42" i="6"/>
  <c r="F42" i="6"/>
  <c r="F40" i="6"/>
  <c r="F27" i="6"/>
  <c r="D38" i="6" l="1"/>
  <c r="D37" i="6" s="1"/>
  <c r="E38" i="6"/>
  <c r="E37" i="6" s="1"/>
  <c r="F38" i="6"/>
  <c r="F37" i="6" s="1"/>
  <c r="G38" i="6"/>
  <c r="C38" i="6"/>
  <c r="C37" i="6" s="1"/>
  <c r="C30" i="6"/>
  <c r="C26" i="6" s="1"/>
  <c r="C24" i="6" s="1"/>
  <c r="C12" i="6"/>
  <c r="C15" i="6"/>
  <c r="H40" i="6"/>
  <c r="I40" i="6" s="1"/>
  <c r="H39" i="6"/>
  <c r="H38" i="6" s="1"/>
  <c r="G37" i="6"/>
  <c r="H35" i="6"/>
  <c r="I35" i="6" s="1"/>
  <c r="H34" i="6"/>
  <c r="H32" i="6"/>
  <c r="I32" i="6" s="1"/>
  <c r="H31" i="6"/>
  <c r="I31" i="6" s="1"/>
  <c r="G30" i="6"/>
  <c r="G26" i="6" s="1"/>
  <c r="G24" i="6" s="1"/>
  <c r="F30" i="6"/>
  <c r="F26" i="6" s="1"/>
  <c r="F24" i="6" s="1"/>
  <c r="E30" i="6"/>
  <c r="E26" i="6" s="1"/>
  <c r="E24" i="6" s="1"/>
  <c r="D30" i="6"/>
  <c r="D26" i="6" s="1"/>
  <c r="D24" i="6" s="1"/>
  <c r="H25" i="6"/>
  <c r="I25" i="6" s="1"/>
  <c r="H23" i="6"/>
  <c r="I23" i="6" s="1"/>
  <c r="H22" i="6"/>
  <c r="I22" i="6" s="1"/>
  <c r="H21" i="6"/>
  <c r="I21" i="6" s="1"/>
  <c r="I20" i="6"/>
  <c r="G19" i="6"/>
  <c r="F19" i="6"/>
  <c r="E19" i="6"/>
  <c r="D19" i="6"/>
  <c r="C19" i="6"/>
  <c r="H18" i="6"/>
  <c r="I18" i="6" s="1"/>
  <c r="I17" i="6"/>
  <c r="H16" i="6"/>
  <c r="H15" i="6" s="1"/>
  <c r="G15" i="6"/>
  <c r="F15" i="6"/>
  <c r="E15" i="6"/>
  <c r="D15" i="6"/>
  <c r="I14" i="6"/>
  <c r="H13" i="6"/>
  <c r="I13" i="6" s="1"/>
  <c r="G12" i="6"/>
  <c r="F12" i="6"/>
  <c r="E12" i="6"/>
  <c r="D12" i="6"/>
  <c r="H10" i="6"/>
  <c r="I10" i="6" s="1"/>
  <c r="I9" i="6" s="1"/>
  <c r="G9" i="6"/>
  <c r="F9" i="6"/>
  <c r="E9" i="6"/>
  <c r="D9" i="6"/>
  <c r="C9" i="6"/>
  <c r="L227" i="5"/>
  <c r="J227" i="5"/>
  <c r="G227" i="5"/>
  <c r="H227" i="5"/>
  <c r="F227" i="5"/>
  <c r="F166" i="5"/>
  <c r="P136" i="5"/>
  <c r="L135" i="5"/>
  <c r="J135" i="5"/>
  <c r="H135" i="5"/>
  <c r="F135" i="5"/>
  <c r="F134" i="5"/>
  <c r="L240" i="5"/>
  <c r="J240" i="5"/>
  <c r="H240" i="5"/>
  <c r="F240" i="5"/>
  <c r="I12" i="6" l="1"/>
  <c r="F11" i="6"/>
  <c r="G11" i="6"/>
  <c r="C11" i="6"/>
  <c r="C8" i="6" s="1"/>
  <c r="C7" i="6" s="1"/>
  <c r="D11" i="6"/>
  <c r="D8" i="6" s="1"/>
  <c r="D7" i="6" s="1"/>
  <c r="E11" i="6"/>
  <c r="E8" i="6" s="1"/>
  <c r="E7" i="6" s="1"/>
  <c r="F8" i="6"/>
  <c r="F7" i="6" s="1"/>
  <c r="F51" i="6" s="1"/>
  <c r="G8" i="6"/>
  <c r="G7" i="6" s="1"/>
  <c r="G51" i="6" s="1"/>
  <c r="H30" i="6"/>
  <c r="E51" i="6"/>
  <c r="D51" i="6"/>
  <c r="C51" i="6"/>
  <c r="H37" i="6"/>
  <c r="I16" i="6"/>
  <c r="I15" i="6" s="1"/>
  <c r="I30" i="6"/>
  <c r="I26" i="6" s="1"/>
  <c r="I24" i="6" s="1"/>
  <c r="I39" i="6"/>
  <c r="I38" i="6" s="1"/>
  <c r="I37" i="6" s="1"/>
  <c r="I19" i="6"/>
  <c r="H19" i="6"/>
  <c r="H9" i="6"/>
  <c r="H12" i="6"/>
  <c r="I11" i="6" l="1"/>
  <c r="I8" i="6" s="1"/>
  <c r="I7" i="6" s="1"/>
  <c r="H26" i="6"/>
  <c r="H11" i="6"/>
  <c r="H8" i="6" s="1"/>
  <c r="I51" i="6"/>
  <c r="P227" i="5"/>
  <c r="P229" i="5"/>
  <c r="P230" i="5"/>
  <c r="P231" i="5"/>
  <c r="P232" i="5"/>
  <c r="P233" i="5"/>
  <c r="P235" i="5"/>
  <c r="P236" i="5"/>
  <c r="P237" i="5"/>
  <c r="P238" i="5"/>
  <c r="P239" i="5"/>
  <c r="P240" i="5"/>
  <c r="K227" i="5"/>
  <c r="K229" i="5"/>
  <c r="K230" i="5"/>
  <c r="K231" i="5"/>
  <c r="K232" i="5"/>
  <c r="K233" i="5"/>
  <c r="K235" i="5"/>
  <c r="K236" i="5"/>
  <c r="K237" i="5"/>
  <c r="K238" i="5"/>
  <c r="K239" i="5"/>
  <c r="K240" i="5"/>
  <c r="I227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J241" i="5"/>
  <c r="L241" i="5"/>
  <c r="F241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5" i="5"/>
  <c r="P137" i="5"/>
  <c r="P138" i="5"/>
  <c r="P139" i="5"/>
  <c r="P140" i="5"/>
  <c r="P141" i="5"/>
  <c r="P142" i="5"/>
  <c r="P143" i="5"/>
  <c r="P144" i="5"/>
  <c r="P145" i="5"/>
  <c r="P146" i="5"/>
  <c r="P147" i="5"/>
  <c r="P149" i="5"/>
  <c r="P150" i="5"/>
  <c r="P151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10" i="5"/>
  <c r="P211" i="5"/>
  <c r="P212" i="5"/>
  <c r="P217" i="5"/>
  <c r="P218" i="5"/>
  <c r="P219" i="5"/>
  <c r="P220" i="5"/>
  <c r="P221" i="5"/>
  <c r="P222" i="5"/>
  <c r="P223" i="5"/>
  <c r="P224" i="5"/>
  <c r="P225" i="5"/>
  <c r="P226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9" i="5"/>
  <c r="K150" i="5"/>
  <c r="K151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10" i="5"/>
  <c r="K211" i="5"/>
  <c r="K212" i="5"/>
  <c r="K217" i="5"/>
  <c r="K218" i="5"/>
  <c r="K219" i="5"/>
  <c r="K220" i="5"/>
  <c r="K221" i="5"/>
  <c r="K222" i="5"/>
  <c r="K223" i="5"/>
  <c r="K224" i="5"/>
  <c r="K225" i="5"/>
  <c r="K226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O240" i="5"/>
  <c r="O241" i="5" s="1"/>
  <c r="M240" i="5"/>
  <c r="M241" i="5" s="1"/>
  <c r="G240" i="5"/>
  <c r="G241" i="5" s="1"/>
  <c r="E240" i="5"/>
  <c r="D240" i="5"/>
  <c r="N239" i="5"/>
  <c r="N238" i="5"/>
  <c r="N237" i="5"/>
  <c r="N236" i="5"/>
  <c r="N235" i="5"/>
  <c r="N234" i="5"/>
  <c r="N233" i="5"/>
  <c r="N232" i="5"/>
  <c r="N231" i="5"/>
  <c r="N230" i="5"/>
  <c r="N229" i="5"/>
  <c r="H228" i="5"/>
  <c r="P228" i="5" s="1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227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H148" i="5"/>
  <c r="H241" i="5" s="1"/>
  <c r="AT118" i="4"/>
  <c r="AU114" i="4"/>
  <c r="AP120" i="4"/>
  <c r="X70" i="4"/>
  <c r="Y86" i="4"/>
  <c r="Y85" i="4"/>
  <c r="AC84" i="4"/>
  <c r="AB84" i="4"/>
  <c r="Z84" i="4"/>
  <c r="Z80" i="4" s="1"/>
  <c r="X84" i="4"/>
  <c r="Y83" i="4"/>
  <c r="AD83" i="4" s="1"/>
  <c r="Y82" i="4"/>
  <c r="AC81" i="4"/>
  <c r="AB81" i="4"/>
  <c r="Z81" i="4"/>
  <c r="X81" i="4"/>
  <c r="M43" i="4"/>
  <c r="L36" i="4"/>
  <c r="M28" i="4"/>
  <c r="AA66" i="4" s="1"/>
  <c r="AC66" i="4" s="1"/>
  <c r="M27" i="4"/>
  <c r="AA65" i="4" s="1"/>
  <c r="AC65" i="4" s="1"/>
  <c r="B10" i="4"/>
  <c r="F10" i="4" s="1"/>
  <c r="AD85" i="4" l="1"/>
  <c r="X68" i="4" s="1"/>
  <c r="AD86" i="4"/>
  <c r="X69" i="4" s="1"/>
  <c r="Z69" i="4" s="1"/>
  <c r="AD82" i="4"/>
  <c r="X65" i="4" s="1"/>
  <c r="AB80" i="4"/>
  <c r="AD70" i="4"/>
  <c r="AB70" i="4"/>
  <c r="Z70" i="4"/>
  <c r="AC80" i="4"/>
  <c r="H15" i="4"/>
  <c r="AT114" i="4"/>
  <c r="AT115" i="4" s="1"/>
  <c r="AP117" i="4"/>
  <c r="AT116" i="4"/>
  <c r="Y81" i="4"/>
  <c r="M44" i="4"/>
  <c r="N43" i="4" s="1"/>
  <c r="N44" i="4" s="1"/>
  <c r="AP115" i="4"/>
  <c r="Y84" i="4"/>
  <c r="AD84" i="4" s="1"/>
  <c r="X66" i="4"/>
  <c r="AR115" i="4"/>
  <c r="AQ120" i="4"/>
  <c r="H24" i="6"/>
  <c r="K228" i="5"/>
  <c r="P241" i="5"/>
  <c r="I228" i="5"/>
  <c r="K241" i="5"/>
  <c r="I241" i="5"/>
  <c r="I148" i="5"/>
  <c r="K148" i="5"/>
  <c r="P148" i="5"/>
  <c r="D241" i="5"/>
  <c r="E241" i="5"/>
  <c r="N148" i="5"/>
  <c r="N228" i="5"/>
  <c r="N240" i="5" s="1"/>
  <c r="M29" i="4"/>
  <c r="N28" i="4" s="1"/>
  <c r="M36" i="4"/>
  <c r="AU118" i="4"/>
  <c r="I15" i="4"/>
  <c r="AP119" i="4"/>
  <c r="AU116" i="4"/>
  <c r="J17" i="4"/>
  <c r="J21" i="4"/>
  <c r="AD65" i="4" l="1"/>
  <c r="AB65" i="4"/>
  <c r="Z65" i="4"/>
  <c r="Z68" i="4"/>
  <c r="X67" i="4"/>
  <c r="AD81" i="4"/>
  <c r="Y80" i="4"/>
  <c r="AD80" i="4" s="1"/>
  <c r="AT120" i="4"/>
  <c r="J15" i="4"/>
  <c r="X64" i="4"/>
  <c r="AB66" i="4"/>
  <c r="Z66" i="4"/>
  <c r="AD66" i="4"/>
  <c r="Z67" i="4"/>
  <c r="N27" i="4"/>
  <c r="N29" i="4" s="1"/>
  <c r="H7" i="6"/>
  <c r="H51" i="6" s="1"/>
  <c r="N241" i="5"/>
  <c r="AT117" i="4"/>
  <c r="AA69" i="4"/>
  <c r="AT119" i="4"/>
  <c r="AA64" i="4"/>
  <c r="AC64" i="4" s="1"/>
  <c r="AU120" i="4"/>
  <c r="AV114" i="4" s="1"/>
  <c r="AC69" i="4" l="1"/>
  <c r="AD69" i="4" s="1"/>
  <c r="AB69" i="4"/>
  <c r="X71" i="4"/>
  <c r="AD71" i="4" s="1"/>
  <c r="AD64" i="4"/>
  <c r="AB64" i="4"/>
  <c r="Z64" i="4"/>
  <c r="AT121" i="4"/>
  <c r="AV118" i="4"/>
  <c r="AP127" i="4" s="1"/>
  <c r="AV116" i="4"/>
  <c r="AP126" i="4" s="1"/>
  <c r="Z71" i="4" l="1"/>
  <c r="J12" i="6"/>
  <c r="J8" i="6"/>
  <c r="J49" i="6"/>
  <c r="J44" i="6"/>
  <c r="J47" i="6"/>
  <c r="J10" i="6"/>
  <c r="J30" i="6"/>
  <c r="J40" i="6"/>
  <c r="J9" i="6"/>
  <c r="J42" i="6"/>
  <c r="J29" i="6"/>
  <c r="J38" i="6"/>
  <c r="J34" i="6"/>
  <c r="J19" i="6"/>
  <c r="J41" i="6"/>
  <c r="J37" i="6"/>
  <c r="J50" i="6"/>
  <c r="J45" i="6"/>
  <c r="J32" i="6"/>
  <c r="J22" i="6"/>
  <c r="J31" i="6"/>
  <c r="J11" i="6"/>
  <c r="J27" i="6"/>
  <c r="J51" i="6"/>
  <c r="J18" i="6"/>
  <c r="J26" i="6"/>
  <c r="J46" i="6"/>
  <c r="J25" i="6"/>
  <c r="J48" i="6"/>
  <c r="J43" i="6"/>
  <c r="J14" i="6"/>
  <c r="J35" i="6"/>
  <c r="J21" i="6"/>
  <c r="J15" i="6"/>
  <c r="J28" i="6"/>
  <c r="J17" i="6"/>
  <c r="J20" i="6"/>
  <c r="J16" i="6"/>
  <c r="J33" i="6"/>
  <c r="J36" i="6"/>
  <c r="J23" i="6"/>
  <c r="J39" i="6"/>
  <c r="J13" i="6"/>
  <c r="J24" i="6"/>
  <c r="J7" i="6"/>
  <c r="AP125" i="4"/>
  <c r="AV120" i="4"/>
  <c r="H18" i="4" l="1"/>
  <c r="H22" i="4" l="1"/>
  <c r="J19" i="4"/>
  <c r="M35" i="4"/>
  <c r="AA68" i="4" s="1"/>
  <c r="I18" i="4"/>
  <c r="I22" i="4"/>
  <c r="K17" i="4" l="1"/>
  <c r="K16" i="4"/>
  <c r="H26" i="4"/>
  <c r="K22" i="4"/>
  <c r="K21" i="4"/>
  <c r="K19" i="4"/>
  <c r="K15" i="4"/>
  <c r="AC68" i="4"/>
  <c r="AD68" i="4" s="1"/>
  <c r="AB68" i="4"/>
  <c r="K18" i="4"/>
  <c r="M37" i="4"/>
  <c r="N36" i="4" s="1"/>
  <c r="AA67" i="4"/>
  <c r="O27" i="4"/>
  <c r="O36" i="4"/>
  <c r="N35" i="4"/>
  <c r="N37" i="4" s="1"/>
  <c r="O35" i="4"/>
  <c r="O37" i="4" s="1"/>
  <c r="M48" i="4" s="1"/>
  <c r="J22" i="4"/>
  <c r="J18" i="4"/>
  <c r="O28" i="4"/>
  <c r="K20" i="4"/>
  <c r="O43" i="4"/>
  <c r="O44" i="4" s="1"/>
  <c r="M49" i="4" s="1"/>
  <c r="AC67" i="4" l="1"/>
  <c r="AD67" i="4" s="1"/>
  <c r="AB67" i="4"/>
  <c r="O29" i="4"/>
  <c r="M47" i="4" s="1"/>
  <c r="AA71" i="4"/>
  <c r="AC71" i="4" l="1"/>
  <c r="X76" i="4" s="1"/>
  <c r="AB71" i="4"/>
  <c r="Y72" i="4"/>
</calcChain>
</file>

<file path=xl/sharedStrings.xml><?xml version="1.0" encoding="utf-8"?>
<sst xmlns="http://schemas.openxmlformats.org/spreadsheetml/2006/main" count="1510" uniqueCount="632">
  <si>
    <r>
      <t>ANEXO No.</t>
    </r>
    <r>
      <rPr>
        <b/>
        <sz val="10"/>
        <color rgb="FFFF0000"/>
        <rFont val="Arial"/>
        <family val="2"/>
      </rPr>
      <t>2.</t>
    </r>
    <r>
      <rPr>
        <b/>
        <sz val="10"/>
        <rFont val="Arial"/>
        <family val="2"/>
      </rPr>
      <t xml:space="preserve"> INFORME DE EJECUCION PRESUPUESTAL DE INGRESOS </t>
    </r>
  </si>
  <si>
    <t>CORPORACION AUTONOMA REGIONAL DE NARIÑO - CORPONARIÑO</t>
  </si>
  <si>
    <t>RECURSOS VIGENCIA 2017 (ENERO-JUNIO)</t>
  </si>
  <si>
    <r>
      <t xml:space="preserve">ANEXO No. </t>
    </r>
    <r>
      <rPr>
        <b/>
        <sz val="8"/>
        <color rgb="FFFF0000"/>
        <rFont val="Arial"/>
        <family val="2"/>
      </rPr>
      <t>3.</t>
    </r>
    <r>
      <rPr>
        <b/>
        <sz val="8"/>
        <rFont val="Arial"/>
        <family val="2"/>
      </rPr>
      <t xml:space="preserve"> INFORME DE EJECUCION PRESUPUESTAL DE GASTOS </t>
    </r>
  </si>
  <si>
    <t>CORPORACION AUTONOMA REGIONALCORPORACION AUTONOMA REGIONAL DE NARIÑO - CORPONARIÑO</t>
  </si>
  <si>
    <t xml:space="preserve">Tabla No. </t>
  </si>
  <si>
    <t>Cumplimiento de Metas Financieras con respecto a la Proyección PAI y a la Apropiación Definitiva</t>
  </si>
  <si>
    <t>VIGENCIA</t>
  </si>
  <si>
    <t>PROYECCIÓN META FINANCIERA PAI</t>
  </si>
  <si>
    <t>META FINANCIERA DEFINITIVA</t>
  </si>
  <si>
    <t xml:space="preserve">PRESUPUESTO EJECUTADO VIGENCIA </t>
  </si>
  <si>
    <t>% DE CUMPLIMIENTO FRENTE A META DEFINITIVA</t>
  </si>
  <si>
    <t>% DE CUMPLIMIENTO FRENTE A META PAI</t>
  </si>
  <si>
    <t>Total PAI</t>
  </si>
  <si>
    <t>NIVEL RENTISTICO</t>
  </si>
  <si>
    <t>APROPIADO</t>
  </si>
  <si>
    <t xml:space="preserve">RECAUDADO </t>
  </si>
  <si>
    <t>EJECUTADO %</t>
  </si>
  <si>
    <t>PARTICIPACION/ RECAUDO TOTAL %</t>
  </si>
  <si>
    <t>INGRESOS PROPIOS</t>
  </si>
  <si>
    <t>Ingresos Corrientes</t>
  </si>
  <si>
    <t>Recursos de Capital</t>
  </si>
  <si>
    <t>RECURSOS DE LA NACION</t>
  </si>
  <si>
    <t>Funcionamiento</t>
  </si>
  <si>
    <t>Inversión</t>
  </si>
  <si>
    <t>SISTEMA GENERAL DE REGALIAS</t>
  </si>
  <si>
    <t>TOTAL INGRESOS DE LA VIGENCIA</t>
  </si>
  <si>
    <t xml:space="preserve"> </t>
  </si>
  <si>
    <t>Apropiación de la vigencia</t>
  </si>
  <si>
    <t>Recaudo Efectivo</t>
  </si>
  <si>
    <t>ITEM</t>
  </si>
  <si>
    <t>RECAUDO</t>
  </si>
  <si>
    <t>%</t>
  </si>
  <si>
    <t>PARTICIPACIÓN</t>
  </si>
  <si>
    <t>Total</t>
  </si>
  <si>
    <t>Sistema General de Regalías</t>
  </si>
  <si>
    <t>Ingresos Propios</t>
  </si>
  <si>
    <t>Recuros de la Nación</t>
  </si>
  <si>
    <t>Ejecución Presupuestal de Ingresos Acumulada 2016-2019</t>
  </si>
  <si>
    <t>META INGRESOS 2016 - 2019</t>
  </si>
  <si>
    <t>RECAUDO EFECTIVO</t>
  </si>
  <si>
    <t xml:space="preserve">TOTAL INGRESOS </t>
  </si>
  <si>
    <t>% De Ingresos frente a la proyección del PAI</t>
  </si>
  <si>
    <t>PORCENTAJE DE RECAUDO EFECTIVO VS PROYECTADO PAI 2013-2015</t>
  </si>
  <si>
    <t>Recaudo efetivo acumulado 2016-2019</t>
  </si>
  <si>
    <t>RUBRO</t>
  </si>
  <si>
    <t>TOTAL 2016</t>
  </si>
  <si>
    <t>TOTAL</t>
  </si>
  <si>
    <t>PRESUPUESTO DE INGRESOS</t>
  </si>
  <si>
    <t>INGRESOS PROPIOS (A+B)</t>
  </si>
  <si>
    <t>A. INGRESOS CORRIENTES</t>
  </si>
  <si>
    <t>B. RECURSOS DE CAPITAL</t>
  </si>
  <si>
    <t>RECURSOS PARA FUNCIONAMIENTO</t>
  </si>
  <si>
    <t>RECURSOS PARA INVERSION FCA</t>
  </si>
  <si>
    <t>SGR</t>
  </si>
  <si>
    <t>CONCEPTO</t>
  </si>
  <si>
    <t>COMPROMETIDO</t>
  </si>
  <si>
    <t>OBLIGACIONES</t>
  </si>
  <si>
    <t>PAGOS</t>
  </si>
  <si>
    <t>Gastos de personal</t>
  </si>
  <si>
    <t>Gastos generales</t>
  </si>
  <si>
    <t>TOTAL GASTOS DE FUNCIONAMIENTO</t>
  </si>
  <si>
    <t>TOTAL INVERSION</t>
  </si>
  <si>
    <t>TOTAL ENTIDAD</t>
  </si>
  <si>
    <t>Tabla No.</t>
  </si>
  <si>
    <t xml:space="preserve">Informe consolidado de ejecución presupuestal de gastos según procedencia de recursos </t>
  </si>
  <si>
    <r>
      <t>C</t>
    </r>
    <r>
      <rPr>
        <sz val="7.5"/>
        <color indexed="8"/>
        <rFont val="Arial"/>
        <family val="2"/>
      </rPr>
      <t>O</t>
    </r>
    <r>
      <rPr>
        <b/>
        <sz val="7.5"/>
        <color indexed="8"/>
        <rFont val="Arial"/>
        <family val="2"/>
      </rPr>
      <t>NCEPTO</t>
    </r>
  </si>
  <si>
    <t xml:space="preserve">RECURSOS PROPIOS $    </t>
  </si>
  <si>
    <t xml:space="preserve">RECURSOS DE LA NACION $    </t>
  </si>
  <si>
    <t xml:space="preserve">TOTAL RECURSOS (PROPIOS + NACION)  $ </t>
  </si>
  <si>
    <r>
      <t>% PART COMPR</t>
    </r>
    <r>
      <rPr>
        <b/>
        <sz val="8"/>
        <color indexed="8"/>
        <rFont val="Arial"/>
        <family val="2"/>
      </rPr>
      <t>.</t>
    </r>
  </si>
  <si>
    <t>APROPIACION DEFINITIVA</t>
  </si>
  <si>
    <t>EJECUCION -COMPROMISOS</t>
  </si>
  <si>
    <t>EJECUCION - COMPROMISOS</t>
  </si>
  <si>
    <t>GASTOS DE FUNCIONAMIENTO</t>
  </si>
  <si>
    <t>GASTOS DE INVERSION</t>
  </si>
  <si>
    <t>TOTAL PRESUPUESTO  DE GASTOS</t>
  </si>
  <si>
    <t>PORCENTAJE DE PARTICIPACIÓN</t>
  </si>
  <si>
    <t>Gastos de Funcionamiento</t>
  </si>
  <si>
    <t>Gastos de Inversión</t>
  </si>
  <si>
    <t>INICIAL</t>
  </si>
  <si>
    <t>MODIFICACIONES</t>
  </si>
  <si>
    <t xml:space="preserve">DEFINITIVA </t>
  </si>
  <si>
    <t>CERTIFICADOS</t>
  </si>
  <si>
    <t>COMPROMISOS</t>
  </si>
  <si>
    <t>Por Certificar</t>
  </si>
  <si>
    <t>Por Comprometer</t>
  </si>
  <si>
    <t>Por Pagar</t>
  </si>
  <si>
    <t>1 -</t>
  </si>
  <si>
    <t>1 - 1</t>
  </si>
  <si>
    <t>GASTOS DE PERSONAL</t>
  </si>
  <si>
    <t>1 - 1 0</t>
  </si>
  <si>
    <t>Gastos de Personal</t>
  </si>
  <si>
    <t>1 - 1 0 1</t>
  </si>
  <si>
    <t>SERVICIOS PERSONALES ASOCIADOS A NOMINA</t>
  </si>
  <si>
    <t>1 - 1 0 1 1</t>
  </si>
  <si>
    <t>SUELDOS DE PERSONAL DE NOMINA</t>
  </si>
  <si>
    <t>1 - 1 0 1 1 1</t>
  </si>
  <si>
    <t>10</t>
  </si>
  <si>
    <t>SUELDOS</t>
  </si>
  <si>
    <t>20</t>
  </si>
  <si>
    <t>1 - 1 0 1 1 2</t>
  </si>
  <si>
    <t>SUELDOS DE VACACIONES</t>
  </si>
  <si>
    <t>1 - 1 0 1 4</t>
  </si>
  <si>
    <t>PRIMA TECNICA</t>
  </si>
  <si>
    <t>1 - 1 0 1 4 2</t>
  </si>
  <si>
    <t>PRIMA TECNICA NO SALARIAL</t>
  </si>
  <si>
    <t>1 - 1 0 1 5</t>
  </si>
  <si>
    <t>OTROS</t>
  </si>
  <si>
    <t>1 - 1 0 1 5 2</t>
  </si>
  <si>
    <t>BONIFICACION POR SERVICIOS PRESTADOS</t>
  </si>
  <si>
    <t>1 - 1 0 1 5 5</t>
  </si>
  <si>
    <t>BONIFICACION ESPECIAL DE RECREACION</t>
  </si>
  <si>
    <t>1 - 1 0 1 5 12</t>
  </si>
  <si>
    <t>SUBSIDIO DE ALIMENTACION</t>
  </si>
  <si>
    <t>1 - 1 0 1 5 13</t>
  </si>
  <si>
    <t>AUXILIO DE TRANSPORTE</t>
  </si>
  <si>
    <t>1 - 1 0 1 5 14</t>
  </si>
  <si>
    <t>PRIMA DE SERVICIOS</t>
  </si>
  <si>
    <t>1 - 1 0 1 5 15</t>
  </si>
  <si>
    <t>PRIMA DE VACACIONES</t>
  </si>
  <si>
    <t>1 - 1 0 1 5 16</t>
  </si>
  <si>
    <t>PRIMA DE NAVIDAD</t>
  </si>
  <si>
    <t>1 - 1 0 1 9</t>
  </si>
  <si>
    <t>HORAS EXTRAS, DIAS FESTIVOS E INDEMNIZACION POR VACIONES</t>
  </si>
  <si>
    <t>1 - 1 0 1 9 3</t>
  </si>
  <si>
    <t>INDEMNIZACION POR VACACIONES</t>
  </si>
  <si>
    <t>1 - 1 0 2</t>
  </si>
  <si>
    <t>SERVICIOS PERSONALES INDIRECTOS</t>
  </si>
  <si>
    <t>1 - 1 0 2 11</t>
  </si>
  <si>
    <t>GASTOS DE PERSONAL SUPERNUMERARIO</t>
  </si>
  <si>
    <t>1 - 1 0 2 12</t>
  </si>
  <si>
    <t>HONORARIOS</t>
  </si>
  <si>
    <t>1 - 1 0 2 14</t>
  </si>
  <si>
    <t>REMUNERACION POR SERVICIOS TECNICOS</t>
  </si>
  <si>
    <t>1 - 1 0 5</t>
  </si>
  <si>
    <t>CONTRIBUCIONES INHERENTES A LA NOMINA SECTOR PRIVADO Y PUBLICO</t>
  </si>
  <si>
    <t>1 - 1 0 5 1</t>
  </si>
  <si>
    <t>ADMINISTRADAS POR EL SECTOR PRIVADO</t>
  </si>
  <si>
    <t>1 - 1 0 5 1 1</t>
  </si>
  <si>
    <t>CAJA DE COMPENSACION PRIVADA</t>
  </si>
  <si>
    <t>1 - 1 0 5 1 3</t>
  </si>
  <si>
    <t>FONDOS ADMINISTRADORES DE PENSIONES PRIVADOS</t>
  </si>
  <si>
    <t>1 - 1 0 5 1 4</t>
  </si>
  <si>
    <t>EMPRESAS PRIVADAS PROMOTORAS DE SALUD</t>
  </si>
  <si>
    <t>1 - 1 0 5 2</t>
  </si>
  <si>
    <t>ADMINISTRADAS POR EL SECTOR PUBLICO</t>
  </si>
  <si>
    <t>1 - 1 0 5 2 2</t>
  </si>
  <si>
    <t>FONDO NACIONAL DEL AHORRO</t>
  </si>
  <si>
    <t>1 - 1 0 5 2 3</t>
  </si>
  <si>
    <t>FONDOS ADMINISTRADORES DE PENSIONES PUBLICOS</t>
  </si>
  <si>
    <t>1 - 1 0 5 2 6</t>
  </si>
  <si>
    <t>EMPRESAS PUBLICAS PROMOTORAS DE SALUD</t>
  </si>
  <si>
    <t>1 - 1 0 5 2 7</t>
  </si>
  <si>
    <t>ADMINISTRADORAS PUBLICAS DE APORTES PARA ACCIDENTES DE TRABAJO Y ENFERMEDADES PROFESIONALES</t>
  </si>
  <si>
    <t>1 - 1 0 5 6</t>
  </si>
  <si>
    <t>APORTES AL ICBF</t>
  </si>
  <si>
    <t>1 - 1 0 5 7</t>
  </si>
  <si>
    <t>APORTES AL SENA</t>
  </si>
  <si>
    <t>1 - 2</t>
  </si>
  <si>
    <t>GASTOS GENERALES</t>
  </si>
  <si>
    <t>1 - 2 0</t>
  </si>
  <si>
    <t>Gastos Generales</t>
  </si>
  <si>
    <t>1 - 2 0 3</t>
  </si>
  <si>
    <t>IMPUESTOS Y MULTAS</t>
  </si>
  <si>
    <t>1 - 2 0 3 50</t>
  </si>
  <si>
    <t>IMPUESTOS Y CONTRIBUCIONES</t>
  </si>
  <si>
    <t>1 - 2 0 3 50 3</t>
  </si>
  <si>
    <t>IMPUESTO PREDIAL</t>
  </si>
  <si>
    <t>1 - 2 0 3 50 5</t>
  </si>
  <si>
    <t>CONTRIBUCIONES</t>
  </si>
  <si>
    <t>1 - 2 0 3 50 90</t>
  </si>
  <si>
    <t>OTROS IMPUESTOS</t>
  </si>
  <si>
    <t>1 - 2 0 4</t>
  </si>
  <si>
    <t>ADQUISICION DE BIENES Y SERVICIOS</t>
  </si>
  <si>
    <t>1 - 2 0 4 1</t>
  </si>
  <si>
    <t>COMPRA DE EQUIPO</t>
  </si>
  <si>
    <t>1 - 2 0 4 1 6</t>
  </si>
  <si>
    <t>EQUIPO DE SISTEMAS</t>
  </si>
  <si>
    <t>1 - 2 0 4 1 25</t>
  </si>
  <si>
    <t>OTRAS COMPRAS DE EQUIPOS</t>
  </si>
  <si>
    <t>1 - 2 0 4 2</t>
  </si>
  <si>
    <t>ENSERES Y EQUIPO DE OFICINA</t>
  </si>
  <si>
    <t>1 - 2 0 4 2 1</t>
  </si>
  <si>
    <t>EQUIPOS Y MAQUINAS PARA OFICINA</t>
  </si>
  <si>
    <t>1 - 2 0 4 4</t>
  </si>
  <si>
    <t>MATERIALES Y SUMINISTROS</t>
  </si>
  <si>
    <t>1 - 2 0 4 4 1</t>
  </si>
  <si>
    <t>COMBUSTIBLES Y LUBRICANTES</t>
  </si>
  <si>
    <t>1 - 2 0 4 4 2</t>
  </si>
  <si>
    <t>DOTACIONES</t>
  </si>
  <si>
    <t>1 - 2 0 4 4 6</t>
  </si>
  <si>
    <t>LLANTAS Y ACCESORIOS</t>
  </si>
  <si>
    <t>1 - 2 0 4 4 15</t>
  </si>
  <si>
    <t>PAPELERIA, UTILES DE ESCRITORIO Y OFICINA</t>
  </si>
  <si>
    <t>1 - 2 0 4 4 17</t>
  </si>
  <si>
    <t>PRODUCTOS DE ASEO Y LIMPIEZA</t>
  </si>
  <si>
    <t>1 - 2 0 4 4 18</t>
  </si>
  <si>
    <t>PRODUCTOS DE CAFETERIA Y RESTAURANTE</t>
  </si>
  <si>
    <t>1 - 2 0 4 4 20</t>
  </si>
  <si>
    <t>REPUESTOS</t>
  </si>
  <si>
    <t>1 - 2 0 4 4 23</t>
  </si>
  <si>
    <t>OTROS MATERIALES Y SUMINISTROS</t>
  </si>
  <si>
    <t>1 - 2 0 4 5</t>
  </si>
  <si>
    <t>MANTENIMIENTO</t>
  </si>
  <si>
    <t>1 - 2 0 4 5 1</t>
  </si>
  <si>
    <t>MANTENIMIENTO DE BIENES INMUEBLES</t>
  </si>
  <si>
    <t>1 - 2 0 4 5 2</t>
  </si>
  <si>
    <t>MANTENIMIENTO DE BIENES MUEBLES, EQUIPO Y ENSERES</t>
  </si>
  <si>
    <t>1 - 2 0 4 5 5</t>
  </si>
  <si>
    <t>MANTENIMIENTO EQUIPO DE COMUNICACION Y COMPUTACION</t>
  </si>
  <si>
    <t>1 - 2 0 4 5 6</t>
  </si>
  <si>
    <t>MANTENIMIENTO EQUIPO DE NAVEGACION Y TRANSPORTE</t>
  </si>
  <si>
    <t>1 - 2 0 4 5 8</t>
  </si>
  <si>
    <t>SERVICIO DE ASEO</t>
  </si>
  <si>
    <t>1 - 2 0 4 5 9</t>
  </si>
  <si>
    <t>SERVICIO DE CAFETERIA Y RESTAURANTE</t>
  </si>
  <si>
    <t>1 - 2 0 4 5 10</t>
  </si>
  <si>
    <t>SERVICIO DE SEGURIDAD Y VIGILANCIA</t>
  </si>
  <si>
    <t>1 - 2 0 4 5 11</t>
  </si>
  <si>
    <t>ADMINISTRACION, OPERACION Y MANTENIMIENTO DE PLANTAS ELECTRICAS</t>
  </si>
  <si>
    <t>1 - 2 0 4 5 13</t>
  </si>
  <si>
    <t>MANTENIMIENTO DE SOFTWARE</t>
  </si>
  <si>
    <t>1 - 2 0 4 6</t>
  </si>
  <si>
    <t>COMUNICACIONES Y TRANSPORTE</t>
  </si>
  <si>
    <t>1 - 2 0 4 6 2</t>
  </si>
  <si>
    <t>CORREOS</t>
  </si>
  <si>
    <t>1 - 2 0 4 6 5</t>
  </si>
  <si>
    <t>SERVICIOS DE TRANSMISION DE INFORMACION</t>
  </si>
  <si>
    <t>1 - 2 0 4 6 7</t>
  </si>
  <si>
    <t>TRANSPORTE</t>
  </si>
  <si>
    <t>1 - 2 0 4 6 8</t>
  </si>
  <si>
    <t>TELEFONIA MOVIL CELULAR</t>
  </si>
  <si>
    <t>1 - 2 0 4 7</t>
  </si>
  <si>
    <t>IMPRESOS Y PUBLICACIONES</t>
  </si>
  <si>
    <t>1 - 2 0 4 7 1</t>
  </si>
  <si>
    <t>ADQUISICION DE LIBROS Y REVISTAS</t>
  </si>
  <si>
    <t>1 - 2 0 4 7 3</t>
  </si>
  <si>
    <t>EDICION DE LIBROS, REVISTAS, ESCRITOS Y TRABAJOS TIPOGRAFICOS</t>
  </si>
  <si>
    <t>1 - 2 0 4 7 4</t>
  </si>
  <si>
    <t>PUBLICIDAD Y PROPAGANDA</t>
  </si>
  <si>
    <t>1 - 2 0 4 7 5</t>
  </si>
  <si>
    <t>SUSCRIPCIONES</t>
  </si>
  <si>
    <t>1 - 2 0 4 8</t>
  </si>
  <si>
    <t>SERVICIOS PUBLICOS</t>
  </si>
  <si>
    <t>1 - 2 0 4 8 1</t>
  </si>
  <si>
    <t>ACUEDUCTO, ALCANTARILLADO Y ASEO</t>
  </si>
  <si>
    <t>1 - 2 0 4 8 2</t>
  </si>
  <si>
    <t>ENERGIA</t>
  </si>
  <si>
    <t>1 - 2 0 4 8 6</t>
  </si>
  <si>
    <t>TELEFONO, FAX Y OTROS</t>
  </si>
  <si>
    <t>1 - 2 0 4 9</t>
  </si>
  <si>
    <t>SEGUROS</t>
  </si>
  <si>
    <t>1 - 2 0 4 9 4</t>
  </si>
  <si>
    <t>SEGURO DE INCENDIOS</t>
  </si>
  <si>
    <t>1 - 2 0 4 9 7</t>
  </si>
  <si>
    <t>SEGURO EQUIPOS ELECTRICOS</t>
  </si>
  <si>
    <t>1 - 2 0 4 9 8</t>
  </si>
  <si>
    <t>SEGUROS RESPONSABILIDAD CIVIL</t>
  </si>
  <si>
    <t>1 - 2 0 4 9 9</t>
  </si>
  <si>
    <t>SEGURO SUSTRACCION Y HURTO</t>
  </si>
  <si>
    <t>1 - 2 0 4 9 11</t>
  </si>
  <si>
    <t>SEGUROS GENERALES</t>
  </si>
  <si>
    <t>1 - 2 0 4 9 13</t>
  </si>
  <si>
    <t>OTROS SEGUROS</t>
  </si>
  <si>
    <t>1 - 2 0 4 10</t>
  </si>
  <si>
    <t>ARRENDAMIENTOS</t>
  </si>
  <si>
    <t>1 - 2 0 4 10 1</t>
  </si>
  <si>
    <t>ARRENDAMIENTO BIENES MUEBLES</t>
  </si>
  <si>
    <t>1 - 2 0 4 10 2</t>
  </si>
  <si>
    <t>ARRENDAMIENTO BIENES INMUEBLES</t>
  </si>
  <si>
    <t>1 - 2 0 4 11</t>
  </si>
  <si>
    <t>VIATICOS Y GASTOS DE VIAJE</t>
  </si>
  <si>
    <t>1 - 2 0 4 11 1</t>
  </si>
  <si>
    <t>VIATICOS Y GASTOS DE VIAJE AL EXTERIOR</t>
  </si>
  <si>
    <t>1 - 2 0 4 11 2</t>
  </si>
  <si>
    <t>VIATICOS Y GASTOS DE VIAJE AL INTERIOR</t>
  </si>
  <si>
    <t>1 - 2 0 4 14</t>
  </si>
  <si>
    <t>GASTOS JUDICIALES</t>
  </si>
  <si>
    <t>1 - 2 0 4 17</t>
  </si>
  <si>
    <t>GASTOS IMPREVISTOS</t>
  </si>
  <si>
    <t>1 - 2 0 4 17 1</t>
  </si>
  <si>
    <t>GASTOS IMPREVISTOS BIENES</t>
  </si>
  <si>
    <t>1 - 2 0 4 17 2</t>
  </si>
  <si>
    <t>GASTOS IMPREVISTOS SERVICIOS</t>
  </si>
  <si>
    <t>1 - 2 0 4 21</t>
  </si>
  <si>
    <t>CAPACITACION, BIENESTAR SOCIAL Y ESTIMULOS</t>
  </si>
  <si>
    <t>1 - 2 0 4 21 1</t>
  </si>
  <si>
    <t>ELEMENTOS PARA BIENESTAR SOCIAL</t>
  </si>
  <si>
    <t>1 - 2 0 4 21 4</t>
  </si>
  <si>
    <t>SERVICIOS DE BIENESTAR SOCIAL</t>
  </si>
  <si>
    <t>1 - 2 0 4 21 5</t>
  </si>
  <si>
    <t>SERVICIOS DE CAPACITACION</t>
  </si>
  <si>
    <t>1 - 2 0 4 21 11</t>
  </si>
  <si>
    <t>OTROS SERVICIOS PARA CAPACITACION, BIENESTAR SOCIAL Y ESTIMULOS</t>
  </si>
  <si>
    <t>1 - 2 0 4 22</t>
  </si>
  <si>
    <t>GASTOS FINANCIEROS</t>
  </si>
  <si>
    <t>1 - 2 0 4 22 1</t>
  </si>
  <si>
    <t>COMISIONES BANCARIAS</t>
  </si>
  <si>
    <t>1 - 2 0 4 22 3</t>
  </si>
  <si>
    <t>GASTOS POR MANEJO DE PORTAFOLIO Y RED SWIFT</t>
  </si>
  <si>
    <t>1 - 3</t>
  </si>
  <si>
    <t>TRANSFERENCIAS CORRIENTES</t>
  </si>
  <si>
    <t>1 - 3 2</t>
  </si>
  <si>
    <t>TRANSFERENCIAS AL SECTOR PUBLICO</t>
  </si>
  <si>
    <t>1 - 3 2 1</t>
  </si>
  <si>
    <t>1 - 3 2 1 1</t>
  </si>
  <si>
    <t>1 - 3 2 1 2</t>
  </si>
  <si>
    <t>21</t>
  </si>
  <si>
    <t>1 - 3 2 1 3</t>
  </si>
  <si>
    <t>ASOCAR S</t>
  </si>
  <si>
    <t>1 - 3 2 1 4</t>
  </si>
  <si>
    <t>1 - 3 5</t>
  </si>
  <si>
    <t>TRANSFERENCIAS DE PREVISION Y SEGURIDAD SOCIAL</t>
  </si>
  <si>
    <t>1 - 3 5 1</t>
  </si>
  <si>
    <t>1 - 3 5 1 1</t>
  </si>
  <si>
    <t>MESADAS PENSIONALES</t>
  </si>
  <si>
    <t>1 - 3 5 1 1 0</t>
  </si>
  <si>
    <t>1 - 3 5 1 1 0 2</t>
  </si>
  <si>
    <t>MESADAS PENSIONALES A CARGO DE LA ENTIDAD</t>
  </si>
  <si>
    <t>1 - 3 6</t>
  </si>
  <si>
    <t>OTRAS TRANSFERENCIAS</t>
  </si>
  <si>
    <t>1 - 3 6 1</t>
  </si>
  <si>
    <t>SENTENCIAS Y CONCILIACIONES</t>
  </si>
  <si>
    <t>1 - 3 6 1 1</t>
  </si>
  <si>
    <t>1 - 3 6 1 1 1</t>
  </si>
  <si>
    <t>CONCILIACIONES</t>
  </si>
  <si>
    <t>1 - 3 6 1 1 2</t>
  </si>
  <si>
    <t>SENTENCIAS</t>
  </si>
  <si>
    <t>3 -</t>
  </si>
  <si>
    <t>3 - 1</t>
  </si>
  <si>
    <t>PLANIFICACION AMBIENTAL ARTICULADA E INTEGRAL</t>
  </si>
  <si>
    <t>3 - 1 1</t>
  </si>
  <si>
    <t>Ordenación de cuencas hidrográficas priorizadas</t>
  </si>
  <si>
    <t>3 - 1 2</t>
  </si>
  <si>
    <t>Ordenamiento del recurso hídrico de fuentes hídricas priorizadas</t>
  </si>
  <si>
    <t>3 - 1 3</t>
  </si>
  <si>
    <t>Planificación ambiental e implementación de acciones priorizadas en la Unidad Ambiental Costera Llanura Aluvial del Sur</t>
  </si>
  <si>
    <t>3 - 2</t>
  </si>
  <si>
    <t>CAMBIO CLIMATICO Y GESTION DEL RIESGO</t>
  </si>
  <si>
    <t>3 - 2 1</t>
  </si>
  <si>
    <t>Gestión ambiental del riesgo</t>
  </si>
  <si>
    <t>3 - 2 2</t>
  </si>
  <si>
    <t>Asesoría, evaluación y seguimiento de asuntos ambientales en los procesos de planeación y ordenamiento de los entes territoriales.</t>
  </si>
  <si>
    <t>3 - 2 3</t>
  </si>
  <si>
    <t>Gestión de estrategias de adaptación al cambio climático</t>
  </si>
  <si>
    <t>3 - 2 4</t>
  </si>
  <si>
    <t>Monitoreo y generación de lineamientos para el manejo de la calidad del aire</t>
  </si>
  <si>
    <t>3 - 3</t>
  </si>
  <si>
    <t>GESTION DEL RECURSO HIDRICO</t>
  </si>
  <si>
    <t>3 - 3 1</t>
  </si>
  <si>
    <t>Ordenación y manejo de las Cuencas de los ríos: Pasto, Guamués, Juanambú, Guáitara, Güisa, Mayo, Mira y Mataje</t>
  </si>
  <si>
    <t>3 - 3 1 1</t>
  </si>
  <si>
    <t>Implementación de estrategias de restauración ecológica en áreas de interés ambiental.</t>
  </si>
  <si>
    <t>3 - 3 1 2</t>
  </si>
  <si>
    <t>Mantenimiento de áreas restauradas en zonas de interés ambiental.</t>
  </si>
  <si>
    <t>3 - 3 1 3</t>
  </si>
  <si>
    <t>Implementación de incentivos a la conservación como estrategia para la reducción de la deforestación</t>
  </si>
  <si>
    <t>3 - 3 1 4</t>
  </si>
  <si>
    <t>Implementación de estrategias de restauración  ecológica en áreas de interés ambiental (Transferencias del Sector Eléctrico)</t>
  </si>
  <si>
    <t>3 - 3 1 5</t>
  </si>
  <si>
    <t>Implementación incentivos a la conservación como estrategia para la reducción de la deforestación (Transferencias del Sector Eléctrico)</t>
  </si>
  <si>
    <t>3 - 3 1 6</t>
  </si>
  <si>
    <t>3 - 3 2</t>
  </si>
  <si>
    <t>Implementación de acciones de descontaminación en corrientes hídricas superficiales priorizadas</t>
  </si>
  <si>
    <t>3 - 3 3</t>
  </si>
  <si>
    <t>Administracion y Seguimiento del Programa de Tasas Retributivas por Vertimientos Puntuales</t>
  </si>
  <si>
    <t>3 - 3 4</t>
  </si>
  <si>
    <t>Administración, monitoreo y seguimiento al uso y aprovechamiento del recurso hídrico</t>
  </si>
  <si>
    <t>3 - 3 5</t>
  </si>
  <si>
    <t>Implementación de acciones de protección, recuperación o monitoreo del recurso hídrico en cuencas, a partir de los POMCAS o de los instrumentos de planificación de la Corporación (Art. 216 Ley 1450/11 TUA)</t>
  </si>
  <si>
    <t>3 - 4</t>
  </si>
  <si>
    <t>GESTION INTEGRAL DE LA BIODIVERSIDAD Y SUS SERVICIOS ECOSISTEMICOS</t>
  </si>
  <si>
    <t>3 - 4 1</t>
  </si>
  <si>
    <t>Conocimiento de la biodiversidad y de los servicios ecosistémicos</t>
  </si>
  <si>
    <t>3 - 4 1 1</t>
  </si>
  <si>
    <t>Estudios técnicos base para la delimitación de páramos (Artículo 173 Ley 1753 de 2015 PND)</t>
  </si>
  <si>
    <t>3 - 4 1 2</t>
  </si>
  <si>
    <t>Implementación de acciones para la conservación de especies Valores Objeto de Conservación, acorde con sus planes de manejo</t>
  </si>
  <si>
    <t>3 - 4 1 3</t>
  </si>
  <si>
    <t>Estudios técnicos y acciones para la conservación de los recursos naturales en áreas estratégicas  (artículo 174 ley 1753 de 2015)</t>
  </si>
  <si>
    <t>3 - 4 1 4</t>
  </si>
  <si>
    <t>Declaratoria de áreas protegidas regionales</t>
  </si>
  <si>
    <t>3 - 4 1 5</t>
  </si>
  <si>
    <t>Formulación de planes de manejo de áreas protegidas priorizadas</t>
  </si>
  <si>
    <t>3 - 4 1 6</t>
  </si>
  <si>
    <t>Impulso al establecimiento de áreas protegidas planificadas en el departamento de Nariño (Convenio NCI 175 mayo 15)</t>
  </si>
  <si>
    <t>3 - 4 2</t>
  </si>
  <si>
    <t>Usos de la biodiversidad y sus servicios ecosistémicos</t>
  </si>
  <si>
    <t>3 - 4 2 1</t>
  </si>
  <si>
    <t>Implementación de acciones de usos sostenibles priorizados en los planes de manejo de ecosistemas estratégicos (Humedales, manglares y páramos)</t>
  </si>
  <si>
    <t>3 - 4 2 2</t>
  </si>
  <si>
    <t>Identificación de alternativas de turismo sostenible e inicio de su gestión</t>
  </si>
  <si>
    <t>3 - 4 2 3</t>
  </si>
  <si>
    <t>Ejecución del proyecto Páramos: Biodiversidad y recurso hídrico en los Andes del Norte, Contrapartida proyecto IAvH-UE. Corredor de Páramos Chiles Quitasol</t>
  </si>
  <si>
    <t>3 - 4 3</t>
  </si>
  <si>
    <t>Conservación de la biodiversidad y sus servicios ecosistémicos</t>
  </si>
  <si>
    <t>3 - 4 3 1</t>
  </si>
  <si>
    <t>Implementación de acciones de conservación priorizadas en los planes de manejo de ecosistemas estratégicos (Humedales, páramos y manglares)</t>
  </si>
  <si>
    <t>3 - 4 3 2</t>
  </si>
  <si>
    <t>Recuperación del conocimiento ancestral y tradicional para la conservación y producción sostenible</t>
  </si>
  <si>
    <t>3 - 4 3 3</t>
  </si>
  <si>
    <t>Fortalecimiento de los procesos de administración de las reservas forestales protectoras nacionales: Cuenca Alta del río Nembí, Río Bobo y Buesaquillo, Laguna de La Cocha Cerro Patascoy y La Planada</t>
  </si>
  <si>
    <t>3 - 4 3 4</t>
  </si>
  <si>
    <t>Administración y ejecución de los planes de manejo de las áreas protegidas regionales</t>
  </si>
  <si>
    <t>3 - 4 3 5</t>
  </si>
  <si>
    <t>Restauración, monitoreo y conservación del bosque seco del Patía (Convenio con PNUD)</t>
  </si>
  <si>
    <t>3 - 4 3 6</t>
  </si>
  <si>
    <t>Fortalecimiento de instancias de participación institucionales y comunitarias  (CTB, SIRAP Macizo y SIRAP Pacífico)</t>
  </si>
  <si>
    <t>3 - 4 3 7</t>
  </si>
  <si>
    <t>Manejo ambiental de áreas liberadas Zona de Amenaza Volcánica Alta -ZAVA - Galeras</t>
  </si>
  <si>
    <t>3 - 4 3 8</t>
  </si>
  <si>
    <t>Implementación de acciones priorizadas en zonas con función amortiguadora en PNN</t>
  </si>
  <si>
    <t>3 - 5</t>
  </si>
  <si>
    <t>GOBERNANZA EN EL USO Y APROVECHAMIENTO DE LOS RECURSOS NATURALES Y EL AMBIENTE</t>
  </si>
  <si>
    <t>3 - 5 1</t>
  </si>
  <si>
    <t>Control y seguimiento a la gestión de residuos sólidos</t>
  </si>
  <si>
    <t>3 - 5 2</t>
  </si>
  <si>
    <t>Evaluación y seguimiento de Planes de Contingencia de Estaciones de Servicio</t>
  </si>
  <si>
    <t>3 - 5 3</t>
  </si>
  <si>
    <t>Fortalecimiento de la Autoridad Ambiental Proceso Licencias, Permisos y Autorizaciones Ambientales</t>
  </si>
  <si>
    <t>3 - 5 3 1</t>
  </si>
  <si>
    <t>Control, monitoreo y seguimiento en minería de materiales de construcción en el departamento de Nariño</t>
  </si>
  <si>
    <t>3 - 5 3 2</t>
  </si>
  <si>
    <t>Control, monitoreo y seguimiento en minería de oro en el departamento de Nariño.</t>
  </si>
  <si>
    <t>3 - 5 3 3</t>
  </si>
  <si>
    <t>Control y monitoreo a la fauna y flora silvestre</t>
  </si>
  <si>
    <t>3 - 5 3 4</t>
  </si>
  <si>
    <t>Administración, control y seguimiento de recursos naturales</t>
  </si>
  <si>
    <t>3 - 5 3 5</t>
  </si>
  <si>
    <t>Administración, control y manejo de recursos naturales</t>
  </si>
  <si>
    <t>3 - 5 3 6</t>
  </si>
  <si>
    <t>Control, monitoreo y seguimiento en mineria de oro en el departamento de Nariño.</t>
  </si>
  <si>
    <t>3 - 5 4</t>
  </si>
  <si>
    <t>Fortalecimiento de la Autoridad Ambiental Proceso Ordenación y Manejo de los Recursos Naturales</t>
  </si>
  <si>
    <t>3 - 6</t>
  </si>
  <si>
    <t>DESARROLLO INSTITUCIONAL Y FORTALECIMIENTO A LA GESTION POR PROCESOS</t>
  </si>
  <si>
    <t>3 - 6 1</t>
  </si>
  <si>
    <t>Planeación institucional para la Gestión Ambiental</t>
  </si>
  <si>
    <t>3 - 6 2</t>
  </si>
  <si>
    <t>Fortalecimiento del Sistema de Gestión Institucional articulado con el MECI</t>
  </si>
  <si>
    <t>3 - 6 3</t>
  </si>
  <si>
    <t>Mejoramiento de las rentas y gestión por proyecto</t>
  </si>
  <si>
    <t>3 - 6 4</t>
  </si>
  <si>
    <t>Fortalecimiento del proceso misional Gestión Jurídica</t>
  </si>
  <si>
    <t>3 - 6 5</t>
  </si>
  <si>
    <t>Apoyo a la actualización y/o conservación catastral municipios priorizados</t>
  </si>
  <si>
    <t>3 - 6 6</t>
  </si>
  <si>
    <t>Operación y administración de los Sistemas de Información de la Corporación (Ambiental y administrativo)</t>
  </si>
  <si>
    <t>3 - 6 7</t>
  </si>
  <si>
    <t>Seguimiento y evaluación del SGI y MECI</t>
  </si>
  <si>
    <t>3 - 6 8</t>
  </si>
  <si>
    <t>Mantenimiento, operación y mejora del laboratorio de calidad ambiental bajo la norma NTC ISO/IEC 17025</t>
  </si>
  <si>
    <t>3 - 6 9</t>
  </si>
  <si>
    <t>Fortalecimiento de la capacidad institucional para el cumplimiento de la Misión corporativa</t>
  </si>
  <si>
    <t>3 - 6 9 1</t>
  </si>
  <si>
    <t>Fortalecimiento de la infraestructura física y locativa de las sedes administrativas para mejorar la prestación del servicio</t>
  </si>
  <si>
    <t>3 - 6 9 2</t>
  </si>
  <si>
    <t>Fortalecimiento del sistema atención al usuario</t>
  </si>
  <si>
    <t>3 - 6 9 3</t>
  </si>
  <si>
    <t>Diseño e implementación del sistema de seguridad y salud  en el trabajo</t>
  </si>
  <si>
    <t>3 - 7</t>
  </si>
  <si>
    <t>FOMENTO A LA PRODUCCION Y CONSUMO SOSTENIBLE EN LOS SECTORES PRODUCTIVOS</t>
  </si>
  <si>
    <t>3 - 7 1</t>
  </si>
  <si>
    <t>Implementación de acciones priorizadas para el fomento de la producción y consumo sostenible</t>
  </si>
  <si>
    <t>3 - 7 2</t>
  </si>
  <si>
    <t>Fomento de tecnologías limpias en la minería del oro</t>
  </si>
  <si>
    <t>3 - 8</t>
  </si>
  <si>
    <t>EDUCACION AMBIENTAL, PARTICIPACION Y FORTALECIMIENTO ORGANIZACIONAL</t>
  </si>
  <si>
    <t>3 - 8 1</t>
  </si>
  <si>
    <t>Implementación de acciones de educación ambiental, participación  y fortalecimiento de organizaciones comunitarias, étnicas y ambientalistas</t>
  </si>
  <si>
    <t>3 - 8 1 1</t>
  </si>
  <si>
    <t>Estrategias de fortalecimiento a los Comités Interinstitucionales de Educación Ambiental, PRAES, PRAU, y PROCEDAS siguiendo lineamientos establecidos en la Política Nacional de Educación Ambiental y el Plan Decenal Departamental de Educación Ambienta</t>
  </si>
  <si>
    <t>3 - 8 1 2</t>
  </si>
  <si>
    <t>Ejecucion de campañas que se definen siguiendo lineamientos establecidos en el proyecto de educación ambiental participación y difusión a la comunidad.</t>
  </si>
  <si>
    <t>3 - 8 1 3</t>
  </si>
  <si>
    <t>Ejecución de acciones a partir de estrategias que generen cambio hacia el fortalecimiento de la cultura ambiental ciudadana</t>
  </si>
  <si>
    <t>3 - 8 1 4</t>
  </si>
  <si>
    <t>Realizacion de jornadas de participacion y fortalecimiento educativo ambiental de organizaciones étnicas y ambientalistas, como intercambio de experiencias para fortalecer el trabajo educativo ambiental participativo</t>
  </si>
  <si>
    <t>3 - 8 1 5</t>
  </si>
  <si>
    <t>Promover el Centro Ambiental Chimayoy como un espacio de formación práctica que genere actitudes de cambio para el manejo adecuado, aprovechamiento de los recursos naturales y el ambiente.</t>
  </si>
  <si>
    <t>4 -</t>
  </si>
  <si>
    <t>CAPITULO INDEPENDIENTE</t>
  </si>
  <si>
    <t>4 - 2</t>
  </si>
  <si>
    <t>PRESUPUESTO DE GASTOS</t>
  </si>
  <si>
    <t>4 - 2 4</t>
  </si>
  <si>
    <t>4 - 2 4 1</t>
  </si>
  <si>
    <t>4 - 2 4 1 1</t>
  </si>
  <si>
    <t>GASTOS OPERATIVOS</t>
  </si>
  <si>
    <t>4 - 2 4 1 1 1</t>
  </si>
  <si>
    <t>Fortalecimieneto Oficinas de Planeación y Secretarias Técnicas de los OCAD</t>
  </si>
  <si>
    <t>4 - 2 4 1 1 2</t>
  </si>
  <si>
    <t>Fortalecimiento al SMSCE</t>
  </si>
  <si>
    <t>4 - 2 4 1 2</t>
  </si>
  <si>
    <t>4 - 2 4 1 2 1</t>
  </si>
  <si>
    <t>Restauración Ecológica y Conservación de Areas estratégicas en zonas de Recarga hídrica en la Subregion Centro, Departamento de Nariño</t>
  </si>
  <si>
    <t>4 - 2 4 1 2 1 1</t>
  </si>
  <si>
    <t>4 - 2 4 1 2 2</t>
  </si>
  <si>
    <t>Fortalecimiento de acciones encaminadas a la prevención y control de incendios forestales en el Departamento de Nariño</t>
  </si>
  <si>
    <t>4 - 2 4 1 2 2 1</t>
  </si>
  <si>
    <t xml:space="preserve">IDENTIFICACIÓN PRESUPUESTAL </t>
  </si>
  <si>
    <t>Cuota de Auditaje Contraloría Nacional</t>
  </si>
  <si>
    <t>Aporte al Fondo de Compensación Ambiental</t>
  </si>
  <si>
    <t>Red Nacional de Jardines Botánicos de Colombia</t>
  </si>
  <si>
    <t>11 y 20</t>
  </si>
  <si>
    <t>20 y 21</t>
  </si>
  <si>
    <t>Orden Nacional</t>
  </si>
  <si>
    <t>Pensiones y jubilaciones</t>
  </si>
  <si>
    <t>Sentencias y Conciliaciones</t>
  </si>
  <si>
    <t xml:space="preserve">DESCRIPCION </t>
  </si>
  <si>
    <t xml:space="preserve">PRESUPUESTO </t>
  </si>
  <si>
    <t xml:space="preserve">                                           MODIFICACIONES</t>
  </si>
  <si>
    <t xml:space="preserve">RECAUDO </t>
  </si>
  <si>
    <t xml:space="preserve">SALDO </t>
  </si>
  <si>
    <t xml:space="preserve">INICIAL </t>
  </si>
  <si>
    <t>Adiciones</t>
  </si>
  <si>
    <t>Reducciones</t>
  </si>
  <si>
    <t xml:space="preserve">DEFINITIVO </t>
  </si>
  <si>
    <t>MES</t>
  </si>
  <si>
    <t xml:space="preserve">ACUMULADO </t>
  </si>
  <si>
    <t>3216 - 03</t>
  </si>
  <si>
    <t>3216 - 0301</t>
  </si>
  <si>
    <t>3216 - 030101</t>
  </si>
  <si>
    <t>3216 - 03010101 - 20</t>
  </si>
  <si>
    <t>3216 - 030102</t>
  </si>
  <si>
    <t>3216 - 03010201</t>
  </si>
  <si>
    <t>3216 - 0301020101 - 20</t>
  </si>
  <si>
    <t>3216 - 0301020103 - 20</t>
  </si>
  <si>
    <t>3216 - 03010206</t>
  </si>
  <si>
    <t>3216 - 0301020601 - 21</t>
  </si>
  <si>
    <t>3216 - 0301020603 - 21</t>
  </si>
  <si>
    <t>3216 - 0301020604 - 20</t>
  </si>
  <si>
    <t>3216 - 03010208</t>
  </si>
  <si>
    <t>3216 - 0301020801 - 20</t>
  </si>
  <si>
    <t>3216 - 0301020802 - 20</t>
  </si>
  <si>
    <t>3216 - 0301020803 - 20</t>
  </si>
  <si>
    <t>3216 - 0301020809 - 20</t>
  </si>
  <si>
    <t>3216 - 0302</t>
  </si>
  <si>
    <t>3216 - 030203 - 20</t>
  </si>
  <si>
    <t>3216 - 030205</t>
  </si>
  <si>
    <t>3216 - 03020502 - 21</t>
  </si>
  <si>
    <t>3216 - 03020503 - 20</t>
  </si>
  <si>
    <t>3216 - 03020504</t>
  </si>
  <si>
    <t>3216 - 0302050401 - 20</t>
  </si>
  <si>
    <t>3216 - 0302050402 - 20</t>
  </si>
  <si>
    <t>3216 - 0302050403 - 20</t>
  </si>
  <si>
    <t>3216 - 0302050404 - 20</t>
  </si>
  <si>
    <t>3216 - 0302050405 - 20</t>
  </si>
  <si>
    <t>3216 - 03020505 - 21</t>
  </si>
  <si>
    <t>Vigencias Expiradas</t>
  </si>
  <si>
    <t>3216 - 04</t>
  </si>
  <si>
    <t>3216 - 0401</t>
  </si>
  <si>
    <t>3216 - 040101 - 10</t>
  </si>
  <si>
    <t>3216 - 040103 - 11</t>
  </si>
  <si>
    <t>3290 - 05</t>
  </si>
  <si>
    <t>CAPITULO INDEPENDIENTE - SISTEMA GENERAL DE REGALIAS</t>
  </si>
  <si>
    <t>3290 - 0501</t>
  </si>
  <si>
    <t>3290 - 050105</t>
  </si>
  <si>
    <t>3290 - 05010501 - 21</t>
  </si>
  <si>
    <t>3290 - 05010502</t>
  </si>
  <si>
    <t>3290 - 0501050202 - 21</t>
  </si>
  <si>
    <t>Fondo de Desarrollo Regional</t>
  </si>
  <si>
    <t>3290 - 05010503</t>
  </si>
  <si>
    <t>3290 - 0501050301 - 21</t>
  </si>
  <si>
    <t>Fortalecimiento Oficinas de Planeación y secretarias Técnicas de los OCAD</t>
  </si>
  <si>
    <t>3290 - 0501050302 - 21</t>
  </si>
  <si>
    <t>Fortalecimiento a los procesos de información al SMSCE</t>
  </si>
  <si>
    <t>APROPIACIÓN</t>
  </si>
  <si>
    <t xml:space="preserve">IDENTIFICACION PRESUPUESTAL </t>
  </si>
  <si>
    <t>PARTICIPACION %</t>
  </si>
  <si>
    <t xml:space="preserve">INGRESOS PROPIOS </t>
  </si>
  <si>
    <t>RECAUDO MES</t>
  </si>
  <si>
    <t>Tributarios</t>
  </si>
  <si>
    <t>Sobretasa ambiental</t>
  </si>
  <si>
    <t>No Tributarios</t>
  </si>
  <si>
    <t>Venta de bienes y servicios</t>
  </si>
  <si>
    <t>Licencias, permisos y tramites ambientales</t>
  </si>
  <si>
    <t>Jardín botánico Chimayoy</t>
  </si>
  <si>
    <t>Aportes de otras entidades</t>
  </si>
  <si>
    <t>Transferencias del sector eléctrico</t>
  </si>
  <si>
    <t>Convenios (SGR, Coop internal, DPS, otros)</t>
  </si>
  <si>
    <t>Porcentaje ambiental</t>
  </si>
  <si>
    <t>Otros ingresos</t>
  </si>
  <si>
    <t>Tasa retributiva y compensatoria</t>
  </si>
  <si>
    <t>Tasa por uso del agua</t>
  </si>
  <si>
    <t>Tasa aprovechamiento forestal</t>
  </si>
  <si>
    <t>Rendimientos financieros</t>
  </si>
  <si>
    <t>Recursos del balance</t>
  </si>
  <si>
    <t>INGRESOS CORRIENTES</t>
  </si>
  <si>
    <t>RECURSOS DE CAPITAL</t>
  </si>
  <si>
    <t>Excedentes financieros</t>
  </si>
  <si>
    <t>Cancelación de reservas</t>
  </si>
  <si>
    <t>Recuperación de cartera</t>
  </si>
  <si>
    <t>Tasa retributiva e intereses</t>
  </si>
  <si>
    <t>Tasa por uso de agua e intereses</t>
  </si>
  <si>
    <t>Sobretasa ambiental por Compensación</t>
  </si>
  <si>
    <t>Otros deudores</t>
  </si>
  <si>
    <t>Multas y sanciones</t>
  </si>
  <si>
    <t xml:space="preserve">Transferencias </t>
  </si>
  <si>
    <t>Asignaciones Directas</t>
  </si>
  <si>
    <t>Recursos Provenientes de Fondos</t>
  </si>
  <si>
    <t>Recursos para el funcionamiento del sistema</t>
  </si>
  <si>
    <t>3216 - 03020502 - 20 y 21</t>
  </si>
  <si>
    <t>3216 - 040103 - 10 y 11</t>
  </si>
  <si>
    <t>% PARTICIPACIÓN</t>
  </si>
  <si>
    <t xml:space="preserve">APROPIACIÓN DEFINITIVA </t>
  </si>
  <si>
    <t>EJECUCION    (COMPROMISOS)</t>
  </si>
  <si>
    <t>EJECUCION    (PAGOS)</t>
  </si>
  <si>
    <t>RECURSOS PROPIOS 
($)</t>
  </si>
  <si>
    <t>RECURSOS NACIÓN
($)</t>
  </si>
  <si>
    <t>TOTAL RECURSOS 
(PROPIOS -NACION) ($)</t>
  </si>
  <si>
    <t>% 
PARTICIPACIÓN</t>
  </si>
  <si>
    <t>ORDEN NACIONAL</t>
  </si>
  <si>
    <t>PENSIONES Y JUBILACIONES</t>
  </si>
  <si>
    <t>20 Y 21</t>
  </si>
  <si>
    <t>Resumen ejecución presupuestal de ingresos - Vigencia 2017 (Enero - Junio)</t>
  </si>
  <si>
    <t>Valor</t>
  </si>
  <si>
    <t>2017 (Enero - Junio)</t>
  </si>
  <si>
    <t>TOTAL ACUMULADO (2016 - 2017)</t>
  </si>
  <si>
    <t>Transferencias Corrientes</t>
  </si>
  <si>
    <t>Planificación ambiental articulada e integral</t>
  </si>
  <si>
    <t>Cambio climático y gestión del riesgo</t>
  </si>
  <si>
    <t>Gestión del recurso hídrico</t>
  </si>
  <si>
    <t>Gestión integral de la biodiversidad y sus servicios ecosistémicos</t>
  </si>
  <si>
    <t>Gobernanza en el uso y aprovechamiento de los recursos naturales y el ambiente</t>
  </si>
  <si>
    <t>Desarrollo institucional y fortalecimiento a la gestión por procesos</t>
  </si>
  <si>
    <t>Fomento a la producción y consumo sostenible en los sectores productivos</t>
  </si>
  <si>
    <t>Educación ambiental, participación y fortalecimiento organizacional</t>
  </si>
  <si>
    <t>EJECUCION PRESUPUESTAL DE GASTOS (ENERO - JUNIO)</t>
  </si>
  <si>
    <t>Ejecución Presupuestal de Gastos - Vigencia 2017 (Enero-Junio)</t>
  </si>
  <si>
    <t>ACUMULADO 2017</t>
  </si>
  <si>
    <t>Meta 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</si>
</sst>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0_);\-#,##0.00"/>
    <numFmt numFmtId="166" formatCode="#,##0_);\-#,##0"/>
    <numFmt numFmtId="167" formatCode="_-* #,##0.00_-;\-* #,##0.00_-;_-* &quot;-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Times New Roman"/>
      <family val="1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b/>
      <sz val="7"/>
      <color rgb="FF000000"/>
      <name val="Arial"/>
      <family val="2"/>
    </font>
    <font>
      <b/>
      <sz val="7"/>
      <color indexed="8"/>
      <name val="Times New Roman"/>
      <family val="1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b/>
      <sz val="7"/>
      <color indexed="8"/>
      <name val="Arial"/>
      <family val="2"/>
    </font>
    <font>
      <b/>
      <sz val="6.5"/>
      <color indexed="8"/>
      <name val="Arial"/>
      <family val="2"/>
    </font>
    <font>
      <vertAlign val="superscript"/>
      <sz val="7.5"/>
      <color indexed="8"/>
      <name val="Arial"/>
      <family val="2"/>
    </font>
    <font>
      <b/>
      <sz val="12"/>
      <color indexed="8"/>
      <name val="Arial"/>
      <family val="2"/>
    </font>
    <font>
      <b/>
      <sz val="7"/>
      <color indexed="8"/>
      <name val="Times New Roman"/>
    </font>
    <font>
      <sz val="7"/>
      <color indexed="8"/>
      <name val="Times New Roman"/>
    </font>
    <font>
      <b/>
      <sz val="10"/>
      <color indexed="8"/>
      <name val="MS Sans Serif"/>
      <family val="2"/>
    </font>
    <font>
      <b/>
      <sz val="6.6"/>
      <color indexed="8"/>
      <name val="Times New Roman"/>
    </font>
    <font>
      <b/>
      <sz val="10"/>
      <color indexed="8"/>
      <name val="MS Sans Serif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3D6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2E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6" fillId="0" borderId="0"/>
    <xf numFmtId="0" fontId="7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</cellStyleXfs>
  <cellXfs count="277">
    <xf numFmtId="0" fontId="0" fillId="0" borderId="0" xfId="0"/>
    <xf numFmtId="0" fontId="7" fillId="0" borderId="0" xfId="3" applyNumberFormat="1" applyFill="1" applyBorder="1" applyAlignment="1" applyProtection="1"/>
    <xf numFmtId="0" fontId="9" fillId="3" borderId="7" xfId="3" applyNumberFormat="1" applyFont="1" applyFill="1" applyBorder="1" applyAlignment="1" applyProtection="1">
      <alignment horizontal="centerContinuous" vertical="center"/>
    </xf>
    <xf numFmtId="0" fontId="9" fillId="3" borderId="8" xfId="3" applyNumberFormat="1" applyFont="1" applyFill="1" applyBorder="1" applyAlignment="1" applyProtection="1">
      <alignment horizontal="centerContinuous" vertical="center" wrapText="1"/>
    </xf>
    <xf numFmtId="0" fontId="9" fillId="3" borderId="9" xfId="3" applyNumberFormat="1" applyFont="1" applyFill="1" applyBorder="1" applyAlignment="1" applyProtection="1">
      <alignment horizontal="centerContinuous" vertical="center" wrapText="1"/>
    </xf>
    <xf numFmtId="0" fontId="10" fillId="0" borderId="10" xfId="3" applyNumberFormat="1" applyFont="1" applyFill="1" applyBorder="1" applyAlignment="1" applyProtection="1">
      <alignment horizontal="center"/>
    </xf>
    <xf numFmtId="41" fontId="10" fillId="0" borderId="11" xfId="4" applyFont="1" applyFill="1" applyBorder="1" applyAlignment="1" applyProtection="1"/>
    <xf numFmtId="41" fontId="10" fillId="0" borderId="11" xfId="4" applyFont="1" applyBorder="1" applyAlignment="1">
      <alignment horizontal="right" vertical="center"/>
    </xf>
    <xf numFmtId="10" fontId="10" fillId="0" borderId="11" xfId="5" applyNumberFormat="1" applyFont="1" applyFill="1" applyBorder="1" applyAlignment="1" applyProtection="1"/>
    <xf numFmtId="10" fontId="10" fillId="0" borderId="12" xfId="5" applyNumberFormat="1" applyFont="1" applyFill="1" applyBorder="1" applyAlignment="1" applyProtection="1"/>
    <xf numFmtId="9" fontId="10" fillId="0" borderId="11" xfId="5" applyFont="1" applyFill="1" applyBorder="1" applyAlignment="1" applyProtection="1"/>
    <xf numFmtId="9" fontId="10" fillId="0" borderId="12" xfId="5" applyFont="1" applyFill="1" applyBorder="1" applyAlignment="1" applyProtection="1"/>
    <xf numFmtId="41" fontId="10" fillId="0" borderId="11" xfId="4" applyFont="1" applyFill="1" applyBorder="1" applyAlignment="1" applyProtection="1">
      <alignment wrapText="1"/>
    </xf>
    <xf numFmtId="0" fontId="9" fillId="0" borderId="13" xfId="3" applyNumberFormat="1" applyFont="1" applyFill="1" applyBorder="1" applyAlignment="1" applyProtection="1">
      <alignment horizontal="center"/>
    </xf>
    <xf numFmtId="41" fontId="9" fillId="0" borderId="14" xfId="4" applyFont="1" applyFill="1" applyBorder="1" applyAlignment="1" applyProtection="1"/>
    <xf numFmtId="9" fontId="9" fillId="0" borderId="14" xfId="5" applyFont="1" applyFill="1" applyBorder="1" applyAlignment="1" applyProtection="1"/>
    <xf numFmtId="10" fontId="9" fillId="0" borderId="15" xfId="5" applyNumberFormat="1" applyFont="1" applyFill="1" applyBorder="1" applyAlignment="1" applyProtection="1"/>
    <xf numFmtId="41" fontId="10" fillId="0" borderId="0" xfId="4" applyFont="1" applyFill="1" applyBorder="1" applyAlignment="1" applyProtection="1"/>
    <xf numFmtId="0" fontId="9" fillId="3" borderId="10" xfId="3" applyNumberFormat="1" applyFont="1" applyFill="1" applyBorder="1" applyAlignment="1" applyProtection="1">
      <alignment horizontal="centerContinuous" vertical="center" wrapText="1"/>
    </xf>
    <xf numFmtId="0" fontId="9" fillId="3" borderId="11" xfId="3" applyNumberFormat="1" applyFont="1" applyFill="1" applyBorder="1" applyAlignment="1" applyProtection="1">
      <alignment horizontal="centerContinuous" vertical="center" wrapText="1"/>
    </xf>
    <xf numFmtId="0" fontId="9" fillId="3" borderId="12" xfId="3" applyNumberFormat="1" applyFont="1" applyFill="1" applyBorder="1" applyAlignment="1" applyProtection="1">
      <alignment horizontal="centerContinuous" vertical="center" wrapText="1"/>
    </xf>
    <xf numFmtId="0" fontId="12" fillId="0" borderId="10" xfId="3" applyNumberFormat="1" applyFont="1" applyFill="1" applyBorder="1" applyAlignment="1" applyProtection="1">
      <alignment vertical="center" wrapText="1"/>
    </xf>
    <xf numFmtId="3" fontId="12" fillId="0" borderId="11" xfId="3" applyNumberFormat="1" applyFont="1" applyFill="1" applyBorder="1" applyAlignment="1" applyProtection="1">
      <alignment horizontal="right" vertical="center"/>
    </xf>
    <xf numFmtId="4" fontId="12" fillId="0" borderId="11" xfId="3" applyNumberFormat="1" applyFont="1" applyFill="1" applyBorder="1" applyAlignment="1" applyProtection="1">
      <alignment horizontal="right" vertical="center"/>
    </xf>
    <xf numFmtId="4" fontId="12" fillId="0" borderId="12" xfId="3" applyNumberFormat="1" applyFont="1" applyFill="1" applyBorder="1" applyAlignment="1" applyProtection="1">
      <alignment horizontal="right" vertical="center"/>
    </xf>
    <xf numFmtId="0" fontId="8" fillId="0" borderId="10" xfId="3" applyNumberFormat="1" applyFont="1" applyFill="1" applyBorder="1" applyAlignment="1" applyProtection="1">
      <alignment vertical="center" wrapText="1"/>
    </xf>
    <xf numFmtId="3" fontId="8" fillId="0" borderId="11" xfId="3" applyNumberFormat="1" applyFont="1" applyFill="1" applyBorder="1" applyAlignment="1" applyProtection="1">
      <alignment horizontal="right" vertical="center"/>
    </xf>
    <xf numFmtId="4" fontId="8" fillId="0" borderId="11" xfId="3" applyNumberFormat="1" applyFont="1" applyFill="1" applyBorder="1" applyAlignment="1" applyProtection="1">
      <alignment horizontal="right" vertical="center"/>
    </xf>
    <xf numFmtId="4" fontId="8" fillId="0" borderId="12" xfId="3" applyNumberFormat="1" applyFont="1" applyFill="1" applyBorder="1" applyAlignment="1" applyProtection="1">
      <alignment horizontal="right" vertical="center"/>
    </xf>
    <xf numFmtId="0" fontId="7" fillId="4" borderId="0" xfId="3" applyNumberFormat="1" applyFill="1" applyBorder="1" applyAlignment="1" applyProtection="1"/>
    <xf numFmtId="0" fontId="12" fillId="0" borderId="13" xfId="3" applyNumberFormat="1" applyFont="1" applyFill="1" applyBorder="1" applyAlignment="1" applyProtection="1">
      <alignment vertical="center" wrapText="1"/>
    </xf>
    <xf numFmtId="3" fontId="12" fillId="0" borderId="14" xfId="3" applyNumberFormat="1" applyFont="1" applyFill="1" applyBorder="1" applyAlignment="1" applyProtection="1">
      <alignment horizontal="right" vertical="center"/>
    </xf>
    <xf numFmtId="4" fontId="12" fillId="0" borderId="14" xfId="3" applyNumberFormat="1" applyFont="1" applyFill="1" applyBorder="1" applyAlignment="1" applyProtection="1">
      <alignment horizontal="right" vertical="center"/>
    </xf>
    <xf numFmtId="4" fontId="12" fillId="0" borderId="15" xfId="3" applyNumberFormat="1" applyFont="1" applyFill="1" applyBorder="1" applyAlignment="1" applyProtection="1">
      <alignment horizontal="right" vertical="center"/>
    </xf>
    <xf numFmtId="0" fontId="12" fillId="0" borderId="0" xfId="3" applyNumberFormat="1" applyFont="1" applyFill="1" applyBorder="1" applyAlignment="1" applyProtection="1">
      <alignment vertical="center" wrapText="1"/>
    </xf>
    <xf numFmtId="3" fontId="12" fillId="0" borderId="0" xfId="3" applyNumberFormat="1" applyFont="1" applyFill="1" applyBorder="1" applyAlignment="1" applyProtection="1">
      <alignment horizontal="right" vertical="center"/>
    </xf>
    <xf numFmtId="4" fontId="12" fillId="0" borderId="0" xfId="3" applyNumberFormat="1" applyFont="1" applyFill="1" applyBorder="1" applyAlignment="1" applyProtection="1">
      <alignment horizontal="right" vertical="center"/>
    </xf>
    <xf numFmtId="0" fontId="13" fillId="0" borderId="11" xfId="3" applyNumberFormat="1" applyFont="1" applyFill="1" applyBorder="1" applyAlignment="1" applyProtection="1">
      <alignment wrapText="1"/>
    </xf>
    <xf numFmtId="9" fontId="13" fillId="0" borderId="11" xfId="5" applyFont="1" applyFill="1" applyBorder="1" applyAlignment="1" applyProtection="1"/>
    <xf numFmtId="0" fontId="12" fillId="4" borderId="11" xfId="3" applyNumberFormat="1" applyFont="1" applyFill="1" applyBorder="1" applyAlignment="1" applyProtection="1">
      <alignment horizontal="centerContinuous" wrapText="1"/>
    </xf>
    <xf numFmtId="10" fontId="13" fillId="0" borderId="11" xfId="5" applyNumberFormat="1" applyFont="1" applyFill="1" applyBorder="1" applyAlignment="1" applyProtection="1"/>
    <xf numFmtId="0" fontId="12" fillId="4" borderId="11" xfId="3" applyNumberFormat="1" applyFont="1" applyFill="1" applyBorder="1" applyAlignment="1" applyProtection="1">
      <alignment horizontal="center" wrapText="1"/>
    </xf>
    <xf numFmtId="3" fontId="12" fillId="4" borderId="11" xfId="3" applyNumberFormat="1" applyFont="1" applyFill="1" applyBorder="1" applyAlignment="1" applyProtection="1">
      <alignment horizontal="center"/>
    </xf>
    <xf numFmtId="0" fontId="12" fillId="4" borderId="11" xfId="3" applyNumberFormat="1" applyFont="1" applyFill="1" applyBorder="1" applyAlignment="1" applyProtection="1">
      <alignment horizontal="center"/>
    </xf>
    <xf numFmtId="0" fontId="8" fillId="4" borderId="11" xfId="3" applyNumberFormat="1" applyFont="1" applyFill="1" applyBorder="1" applyAlignment="1" applyProtection="1">
      <alignment wrapText="1"/>
    </xf>
    <xf numFmtId="3" fontId="8" fillId="4" borderId="11" xfId="3" applyNumberFormat="1" applyFont="1" applyFill="1" applyBorder="1" applyAlignment="1" applyProtection="1"/>
    <xf numFmtId="10" fontId="8" fillId="4" borderId="11" xfId="5" applyNumberFormat="1" applyFont="1" applyFill="1" applyBorder="1" applyAlignment="1" applyProtection="1"/>
    <xf numFmtId="0" fontId="12" fillId="4" borderId="11" xfId="3" applyNumberFormat="1" applyFont="1" applyFill="1" applyBorder="1" applyAlignment="1" applyProtection="1">
      <alignment wrapText="1"/>
    </xf>
    <xf numFmtId="3" fontId="12" fillId="4" borderId="11" xfId="3" applyNumberFormat="1" applyFont="1" applyFill="1" applyBorder="1" applyAlignment="1" applyProtection="1"/>
    <xf numFmtId="9" fontId="12" fillId="4" borderId="11" xfId="5" applyFont="1" applyFill="1" applyBorder="1" applyAlignment="1" applyProtection="1"/>
    <xf numFmtId="10" fontId="12" fillId="4" borderId="11" xfId="5" applyNumberFormat="1" applyFont="1" applyFill="1" applyBorder="1" applyAlignment="1" applyProtection="1"/>
    <xf numFmtId="0" fontId="12" fillId="4" borderId="0" xfId="3" applyNumberFormat="1" applyFont="1" applyFill="1" applyBorder="1" applyAlignment="1" applyProtection="1">
      <alignment wrapText="1"/>
    </xf>
    <xf numFmtId="3" fontId="12" fillId="4" borderId="0" xfId="3" applyNumberFormat="1" applyFont="1" applyFill="1" applyBorder="1" applyAlignment="1" applyProtection="1"/>
    <xf numFmtId="9" fontId="12" fillId="4" borderId="0" xfId="5" applyFont="1" applyFill="1" applyBorder="1" applyAlignment="1" applyProtection="1"/>
    <xf numFmtId="10" fontId="12" fillId="4" borderId="0" xfId="5" applyNumberFormat="1" applyFont="1" applyFill="1" applyBorder="1" applyAlignment="1" applyProtection="1"/>
    <xf numFmtId="0" fontId="8" fillId="4" borderId="0" xfId="3" applyNumberFormat="1" applyFont="1" applyFill="1" applyBorder="1" applyAlignment="1" applyProtection="1">
      <alignment wrapText="1"/>
    </xf>
    <xf numFmtId="3" fontId="8" fillId="4" borderId="0" xfId="3" applyNumberFormat="1" applyFont="1" applyFill="1" applyBorder="1" applyAlignment="1" applyProtection="1"/>
    <xf numFmtId="164" fontId="8" fillId="4" borderId="0" xfId="3" applyNumberFormat="1" applyFont="1" applyFill="1" applyBorder="1" applyAlignment="1" applyProtection="1"/>
    <xf numFmtId="4" fontId="8" fillId="4" borderId="0" xfId="3" applyNumberFormat="1" applyFont="1" applyFill="1" applyBorder="1" applyAlignment="1" applyProtection="1"/>
    <xf numFmtId="9" fontId="8" fillId="4" borderId="11" xfId="5" applyNumberFormat="1" applyFont="1" applyFill="1" applyBorder="1" applyAlignment="1" applyProtection="1"/>
    <xf numFmtId="9" fontId="12" fillId="4" borderId="11" xfId="3" applyNumberFormat="1" applyFont="1" applyFill="1" applyBorder="1" applyAlignment="1" applyProtection="1"/>
    <xf numFmtId="10" fontId="12" fillId="4" borderId="11" xfId="3" applyNumberFormat="1" applyFont="1" applyFill="1" applyBorder="1" applyAlignment="1" applyProtection="1"/>
    <xf numFmtId="9" fontId="12" fillId="4" borderId="0" xfId="3" applyNumberFormat="1" applyFont="1" applyFill="1" applyBorder="1" applyAlignment="1" applyProtection="1"/>
    <xf numFmtId="43" fontId="8" fillId="4" borderId="0" xfId="3" applyNumberFormat="1" applyFont="1" applyFill="1" applyBorder="1" applyAlignment="1" applyProtection="1"/>
    <xf numFmtId="0" fontId="10" fillId="0" borderId="11" xfId="3" applyNumberFormat="1" applyFont="1" applyFill="1" applyBorder="1" applyAlignment="1" applyProtection="1">
      <alignment wrapText="1"/>
    </xf>
    <xf numFmtId="0" fontId="8" fillId="2" borderId="16" xfId="3" applyNumberFormat="1" applyFont="1" applyFill="1" applyBorder="1" applyAlignment="1" applyProtection="1"/>
    <xf numFmtId="0" fontId="8" fillId="2" borderId="17" xfId="3" applyNumberFormat="1" applyFont="1" applyFill="1" applyBorder="1" applyAlignment="1" applyProtection="1"/>
    <xf numFmtId="0" fontId="8" fillId="2" borderId="18" xfId="3" applyNumberFormat="1" applyFont="1" applyFill="1" applyBorder="1" applyAlignment="1" applyProtection="1"/>
    <xf numFmtId="0" fontId="8" fillId="2" borderId="19" xfId="3" applyNumberFormat="1" applyFont="1" applyFill="1" applyBorder="1" applyAlignment="1" applyProtection="1"/>
    <xf numFmtId="0" fontId="8" fillId="2" borderId="5" xfId="3" applyNumberFormat="1" applyFont="1" applyFill="1" applyBorder="1" applyAlignment="1" applyProtection="1"/>
    <xf numFmtId="0" fontId="8" fillId="2" borderId="20" xfId="3" applyNumberFormat="1" applyFont="1" applyFill="1" applyBorder="1" applyAlignment="1" applyProtection="1"/>
    <xf numFmtId="0" fontId="12" fillId="0" borderId="11" xfId="3" applyNumberFormat="1" applyFont="1" applyFill="1" applyBorder="1" applyAlignment="1" applyProtection="1">
      <alignment wrapText="1"/>
    </xf>
    <xf numFmtId="10" fontId="9" fillId="0" borderId="11" xfId="3" applyNumberFormat="1" applyFont="1" applyFill="1" applyBorder="1" applyAlignment="1" applyProtection="1">
      <alignment horizontal="right" wrapText="1"/>
    </xf>
    <xf numFmtId="0" fontId="8" fillId="0" borderId="11" xfId="3" applyNumberFormat="1" applyFont="1" applyFill="1" applyBorder="1" applyAlignment="1" applyProtection="1">
      <alignment wrapText="1"/>
    </xf>
    <xf numFmtId="0" fontId="9" fillId="0" borderId="11" xfId="3" applyNumberFormat="1" applyFont="1" applyFill="1" applyBorder="1" applyAlignment="1" applyProtection="1">
      <alignment horizontal="right" wrapText="1"/>
    </xf>
    <xf numFmtId="0" fontId="10" fillId="0" borderId="11" xfId="3" applyNumberFormat="1" applyFont="1" applyFill="1" applyBorder="1" applyAlignment="1" applyProtection="1"/>
    <xf numFmtId="0" fontId="7" fillId="0" borderId="0" xfId="3" applyNumberFormat="1" applyFill="1" applyBorder="1" applyAlignment="1" applyProtection="1">
      <alignment wrapText="1"/>
    </xf>
    <xf numFmtId="3" fontId="7" fillId="0" borderId="0" xfId="3" applyNumberFormat="1" applyFill="1" applyBorder="1" applyAlignment="1" applyProtection="1"/>
    <xf numFmtId="43" fontId="7" fillId="0" borderId="0" xfId="3" applyNumberFormat="1" applyFill="1" applyBorder="1" applyAlignment="1" applyProtection="1"/>
    <xf numFmtId="0" fontId="13" fillId="0" borderId="11" xfId="3" applyNumberFormat="1" applyFont="1" applyFill="1" applyBorder="1" applyAlignment="1" applyProtection="1">
      <alignment horizontal="centerContinuous" wrapText="1"/>
    </xf>
    <xf numFmtId="0" fontId="15" fillId="5" borderId="11" xfId="7" applyNumberFormat="1" applyFont="1" applyFill="1" applyBorder="1" applyAlignment="1" applyProtection="1"/>
    <xf numFmtId="0" fontId="15" fillId="5" borderId="11" xfId="7" applyNumberFormat="1" applyFont="1" applyFill="1" applyBorder="1" applyAlignment="1" applyProtection="1">
      <alignment horizontal="center"/>
    </xf>
    <xf numFmtId="0" fontId="15" fillId="6" borderId="11" xfId="7" applyNumberFormat="1" applyFont="1" applyFill="1" applyBorder="1" applyAlignment="1" applyProtection="1"/>
    <xf numFmtId="41" fontId="15" fillId="6" borderId="11" xfId="7" applyNumberFormat="1" applyFont="1" applyFill="1" applyBorder="1" applyAlignment="1" applyProtection="1">
      <alignment horizontal="center"/>
    </xf>
    <xf numFmtId="0" fontId="2" fillId="7" borderId="11" xfId="7" applyFont="1" applyFill="1" applyBorder="1" applyAlignment="1">
      <alignment vertical="center"/>
    </xf>
    <xf numFmtId="41" fontId="2" fillId="7" borderId="11" xfId="7" applyNumberFormat="1" applyFont="1" applyFill="1" applyBorder="1" applyAlignment="1" applyProtection="1"/>
    <xf numFmtId="0" fontId="13" fillId="0" borderId="11" xfId="7" applyFont="1" applyBorder="1" applyAlignment="1">
      <alignment vertical="center"/>
    </xf>
    <xf numFmtId="41" fontId="13" fillId="0" borderId="11" xfId="7" applyNumberFormat="1" applyFont="1" applyFill="1" applyBorder="1" applyAlignment="1" applyProtection="1"/>
    <xf numFmtId="0" fontId="6" fillId="0" borderId="11" xfId="7" applyFont="1" applyFill="1" applyBorder="1" applyAlignment="1">
      <alignment vertical="center"/>
    </xf>
    <xf numFmtId="41" fontId="13" fillId="0" borderId="11" xfId="7" applyNumberFormat="1" applyFont="1" applyFill="1" applyBorder="1"/>
    <xf numFmtId="0" fontId="18" fillId="0" borderId="0" xfId="3" applyNumberFormat="1" applyFont="1" applyFill="1" applyBorder="1" applyAlignment="1" applyProtection="1">
      <alignment vertical="center" wrapText="1"/>
    </xf>
    <xf numFmtId="166" fontId="19" fillId="0" borderId="0" xfId="3" applyNumberFormat="1" applyFont="1" applyFill="1" applyBorder="1" applyAlignment="1">
      <alignment horizontal="right" vertical="center"/>
    </xf>
    <xf numFmtId="165" fontId="19" fillId="0" borderId="0" xfId="3" applyNumberFormat="1" applyFont="1" applyFill="1" applyBorder="1" applyAlignment="1">
      <alignment horizontal="right" vertical="center"/>
    </xf>
    <xf numFmtId="0" fontId="20" fillId="3" borderId="8" xfId="3" applyNumberFormat="1" applyFont="1" applyFill="1" applyBorder="1" applyAlignment="1" applyProtection="1">
      <alignment horizontal="centerContinuous" vertical="center" wrapText="1"/>
    </xf>
    <xf numFmtId="0" fontId="20" fillId="3" borderId="21" xfId="3" applyNumberFormat="1" applyFont="1" applyFill="1" applyBorder="1" applyAlignment="1" applyProtection="1">
      <alignment horizontal="centerContinuous" vertical="center" wrapText="1"/>
    </xf>
    <xf numFmtId="0" fontId="20" fillId="3" borderId="22" xfId="3" applyNumberFormat="1" applyFont="1" applyFill="1" applyBorder="1" applyAlignment="1" applyProtection="1">
      <alignment horizontal="centerContinuous" vertical="center" wrapText="1"/>
    </xf>
    <xf numFmtId="0" fontId="20" fillId="3" borderId="23" xfId="3" applyNumberFormat="1" applyFont="1" applyFill="1" applyBorder="1" applyAlignment="1" applyProtection="1">
      <alignment horizontal="centerContinuous" vertical="center" wrapText="1"/>
    </xf>
    <xf numFmtId="0" fontId="22" fillId="3" borderId="11" xfId="3" applyNumberFormat="1" applyFont="1" applyFill="1" applyBorder="1" applyAlignment="1" applyProtection="1">
      <alignment horizontal="center" vertical="center" wrapText="1"/>
    </xf>
    <xf numFmtId="0" fontId="23" fillId="3" borderId="11" xfId="3" applyNumberFormat="1" applyFont="1" applyFill="1" applyBorder="1" applyAlignment="1" applyProtection="1">
      <alignment horizontal="center" vertical="center" wrapText="1"/>
    </xf>
    <xf numFmtId="0" fontId="21" fillId="0" borderId="11" xfId="3" applyNumberFormat="1" applyFont="1" applyFill="1" applyBorder="1" applyAlignment="1" applyProtection="1">
      <alignment horizontal="left" vertical="center" wrapText="1"/>
    </xf>
    <xf numFmtId="164" fontId="10" fillId="0" borderId="11" xfId="6" applyNumberFormat="1" applyFont="1" applyFill="1" applyBorder="1" applyAlignment="1" applyProtection="1">
      <alignment horizontal="right"/>
    </xf>
    <xf numFmtId="0" fontId="24" fillId="0" borderId="11" xfId="3" applyNumberFormat="1" applyFont="1" applyFill="1" applyBorder="1" applyAlignment="1" applyProtection="1">
      <alignment horizontal="left" vertical="center" wrapText="1"/>
    </xf>
    <xf numFmtId="164" fontId="10" fillId="0" borderId="11" xfId="6" applyNumberFormat="1" applyFont="1" applyFill="1" applyBorder="1" applyAlignment="1" applyProtection="1">
      <alignment horizontal="right" wrapText="1"/>
    </xf>
    <xf numFmtId="0" fontId="21" fillId="0" borderId="11" xfId="3" applyNumberFormat="1" applyFont="1" applyFill="1" applyBorder="1" applyAlignment="1" applyProtection="1">
      <alignment horizontal="justify" vertical="center"/>
    </xf>
    <xf numFmtId="0" fontId="20" fillId="0" borderId="11" xfId="3" applyNumberFormat="1" applyFont="1" applyFill="1" applyBorder="1" applyAlignment="1" applyProtection="1">
      <alignment horizontal="justify" vertical="center"/>
    </xf>
    <xf numFmtId="164" fontId="9" fillId="0" borderId="11" xfId="6" applyNumberFormat="1" applyFont="1" applyFill="1" applyBorder="1" applyAlignment="1" applyProtection="1">
      <alignment horizontal="right"/>
    </xf>
    <xf numFmtId="9" fontId="9" fillId="0" borderId="11" xfId="3" applyNumberFormat="1" applyFont="1" applyFill="1" applyBorder="1" applyAlignment="1" applyProtection="1">
      <alignment vertical="center"/>
    </xf>
    <xf numFmtId="0" fontId="10" fillId="0" borderId="11" xfId="3" applyNumberFormat="1" applyFont="1" applyFill="1" applyBorder="1" applyAlignment="1" applyProtection="1">
      <alignment vertical="center"/>
    </xf>
    <xf numFmtId="164" fontId="7" fillId="0" borderId="0" xfId="3" applyNumberFormat="1" applyFill="1" applyBorder="1" applyAlignment="1" applyProtection="1"/>
    <xf numFmtId="0" fontId="25" fillId="0" borderId="0" xfId="3" applyNumberFormat="1" applyFont="1" applyFill="1" applyBorder="1" applyAlignment="1" applyProtection="1"/>
    <xf numFmtId="0" fontId="25" fillId="0" borderId="0" xfId="3" applyNumberFormat="1" applyFont="1" applyFill="1" applyBorder="1" applyAlignment="1" applyProtection="1">
      <alignment wrapText="1"/>
    </xf>
    <xf numFmtId="165" fontId="7" fillId="0" borderId="0" xfId="3" applyNumberFormat="1" applyFill="1" applyBorder="1" applyAlignment="1" applyProtection="1"/>
    <xf numFmtId="0" fontId="16" fillId="0" borderId="11" xfId="0" applyFont="1" applyBorder="1" applyAlignment="1">
      <alignment vertical="center" wrapText="1"/>
    </xf>
    <xf numFmtId="0" fontId="17" fillId="10" borderId="11" xfId="0" applyFont="1" applyFill="1" applyBorder="1" applyAlignment="1">
      <alignment vertical="center" wrapText="1"/>
    </xf>
    <xf numFmtId="0" fontId="26" fillId="9" borderId="11" xfId="3" applyFont="1" applyFill="1" applyBorder="1" applyAlignment="1">
      <alignment vertical="center"/>
    </xf>
    <xf numFmtId="0" fontId="7" fillId="9" borderId="11" xfId="3" applyNumberFormat="1" applyFill="1" applyBorder="1" applyAlignment="1" applyProtection="1"/>
    <xf numFmtId="0" fontId="26" fillId="9" borderId="11" xfId="3" applyFont="1" applyFill="1" applyBorder="1" applyAlignment="1">
      <alignment vertical="center" wrapText="1"/>
    </xf>
    <xf numFmtId="165" fontId="26" fillId="9" borderId="11" xfId="3" applyNumberFormat="1" applyFont="1" applyFill="1" applyBorder="1" applyAlignment="1">
      <alignment horizontal="right" vertical="center"/>
    </xf>
    <xf numFmtId="165" fontId="26" fillId="0" borderId="11" xfId="3" applyNumberFormat="1" applyFont="1" applyBorder="1" applyAlignment="1">
      <alignment horizontal="right" vertical="center"/>
    </xf>
    <xf numFmtId="0" fontId="27" fillId="9" borderId="11" xfId="3" applyFont="1" applyFill="1" applyBorder="1" applyAlignment="1">
      <alignment vertical="center"/>
    </xf>
    <xf numFmtId="0" fontId="27" fillId="9" borderId="11" xfId="3" applyFont="1" applyFill="1" applyBorder="1" applyAlignment="1">
      <alignment vertical="center" wrapText="1"/>
    </xf>
    <xf numFmtId="165" fontId="27" fillId="0" borderId="11" xfId="3" applyNumberFormat="1" applyFont="1" applyBorder="1" applyAlignment="1">
      <alignment horizontal="right" vertical="center"/>
    </xf>
    <xf numFmtId="0" fontId="26" fillId="0" borderId="11" xfId="3" applyFont="1" applyBorder="1" applyAlignment="1">
      <alignment vertical="center"/>
    </xf>
    <xf numFmtId="0" fontId="7" fillId="0" borderId="11" xfId="3" applyNumberFormat="1" applyFill="1" applyBorder="1" applyAlignment="1" applyProtection="1"/>
    <xf numFmtId="0" fontId="26" fillId="0" borderId="11" xfId="3" applyFont="1" applyBorder="1" applyAlignment="1">
      <alignment vertical="center" wrapText="1"/>
    </xf>
    <xf numFmtId="0" fontId="27" fillId="0" borderId="11" xfId="3" applyFont="1" applyBorder="1" applyAlignment="1">
      <alignment vertical="center"/>
    </xf>
    <xf numFmtId="0" fontId="27" fillId="0" borderId="11" xfId="3" applyFont="1" applyBorder="1" applyAlignment="1">
      <alignment vertical="center" wrapText="1"/>
    </xf>
    <xf numFmtId="0" fontId="26" fillId="10" borderId="11" xfId="3" applyFont="1" applyFill="1" applyBorder="1" applyAlignment="1">
      <alignment vertical="center"/>
    </xf>
    <xf numFmtId="0" fontId="7" fillId="10" borderId="11" xfId="3" applyNumberFormat="1" applyFill="1" applyBorder="1" applyAlignment="1" applyProtection="1"/>
    <xf numFmtId="165" fontId="26" fillId="10" borderId="11" xfId="3" applyNumberFormat="1" applyFont="1" applyFill="1" applyBorder="1" applyAlignment="1">
      <alignment horizontal="right" vertical="center"/>
    </xf>
    <xf numFmtId="0" fontId="26" fillId="10" borderId="11" xfId="3" applyFont="1" applyFill="1" applyBorder="1" applyAlignment="1">
      <alignment vertical="center" wrapText="1"/>
    </xf>
    <xf numFmtId="165" fontId="29" fillId="10" borderId="11" xfId="3" applyNumberFormat="1" applyFont="1" applyFill="1" applyBorder="1" applyAlignment="1">
      <alignment horizontal="right" vertical="center"/>
    </xf>
    <xf numFmtId="0" fontId="29" fillId="10" borderId="11" xfId="3" applyFont="1" applyFill="1" applyBorder="1" applyAlignment="1">
      <alignment horizontal="left" vertical="center" wrapText="1"/>
    </xf>
    <xf numFmtId="0" fontId="19" fillId="11" borderId="11" xfId="3" applyFont="1" applyFill="1" applyBorder="1" applyAlignment="1">
      <alignment horizontal="center" vertical="center" wrapText="1"/>
    </xf>
    <xf numFmtId="17" fontId="27" fillId="0" borderId="11" xfId="3" applyNumberFormat="1" applyFont="1" applyBorder="1" applyAlignment="1">
      <alignment vertical="center"/>
    </xf>
    <xf numFmtId="0" fontId="30" fillId="0" borderId="0" xfId="3" applyNumberFormat="1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165" fontId="9" fillId="3" borderId="11" xfId="0" applyNumberFormat="1" applyFont="1" applyFill="1" applyBorder="1" applyAlignment="1">
      <alignment horizontal="left" vertical="center"/>
    </xf>
    <xf numFmtId="165" fontId="10" fillId="0" borderId="11" xfId="0" applyNumberFormat="1" applyFont="1" applyBorder="1" applyAlignment="1">
      <alignment horizontal="left" vertical="center"/>
    </xf>
    <xf numFmtId="165" fontId="9" fillId="0" borderId="11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0" borderId="11" xfId="0" applyNumberFormat="1" applyFont="1" applyFill="1" applyBorder="1" applyAlignment="1" applyProtection="1">
      <alignment vertical="center" wrapText="1"/>
    </xf>
    <xf numFmtId="0" fontId="10" fillId="0" borderId="11" xfId="0" applyNumberFormat="1" applyFont="1" applyFill="1" applyBorder="1" applyAlignment="1" applyProtection="1">
      <alignment vertical="center" wrapText="1"/>
    </xf>
    <xf numFmtId="0" fontId="10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10" borderId="11" xfId="0" applyFont="1" applyFill="1" applyBorder="1" applyAlignment="1">
      <alignment horizontal="center" vertical="center"/>
    </xf>
    <xf numFmtId="0" fontId="19" fillId="11" borderId="11" xfId="3" applyFont="1" applyFill="1" applyBorder="1" applyAlignment="1">
      <alignment horizontal="center" vertical="center"/>
    </xf>
    <xf numFmtId="0" fontId="19" fillId="12" borderId="11" xfId="3" applyFont="1" applyFill="1" applyBorder="1" applyAlignment="1">
      <alignment horizontal="center" vertical="center"/>
    </xf>
    <xf numFmtId="0" fontId="28" fillId="12" borderId="11" xfId="3" applyNumberFormat="1" applyFont="1" applyFill="1" applyBorder="1" applyAlignment="1" applyProtection="1">
      <alignment wrapText="1"/>
    </xf>
    <xf numFmtId="0" fontId="28" fillId="12" borderId="11" xfId="3" applyNumberFormat="1" applyFont="1" applyFill="1" applyBorder="1" applyAlignment="1" applyProtection="1"/>
    <xf numFmtId="0" fontId="19" fillId="10" borderId="11" xfId="3" applyFont="1" applyFill="1" applyBorder="1" applyAlignment="1">
      <alignment vertical="center"/>
    </xf>
    <xf numFmtId="165" fontId="19" fillId="10" borderId="11" xfId="3" applyNumberFormat="1" applyFont="1" applyFill="1" applyBorder="1" applyAlignment="1">
      <alignment horizontal="right" vertical="center"/>
    </xf>
    <xf numFmtId="0" fontId="19" fillId="9" borderId="11" xfId="3" applyFont="1" applyFill="1" applyBorder="1" applyAlignment="1">
      <alignment vertical="center"/>
    </xf>
    <xf numFmtId="165" fontId="27" fillId="9" borderId="11" xfId="3" applyNumberFormat="1" applyFont="1" applyFill="1" applyBorder="1" applyAlignment="1">
      <alignment horizontal="right" vertical="center"/>
    </xf>
    <xf numFmtId="0" fontId="27" fillId="3" borderId="11" xfId="3" applyFont="1" applyFill="1" applyBorder="1" applyAlignment="1">
      <alignment vertical="center"/>
    </xf>
    <xf numFmtId="165" fontId="27" fillId="3" borderId="11" xfId="3" applyNumberFormat="1" applyFont="1" applyFill="1" applyBorder="1" applyAlignment="1">
      <alignment horizontal="right" vertical="center"/>
    </xf>
    <xf numFmtId="0" fontId="27" fillId="0" borderId="11" xfId="3" applyFont="1" applyFill="1" applyBorder="1" applyAlignment="1">
      <alignment vertical="center"/>
    </xf>
    <xf numFmtId="165" fontId="27" fillId="0" borderId="11" xfId="3" applyNumberFormat="1" applyFont="1" applyFill="1" applyBorder="1" applyAlignment="1">
      <alignment horizontal="right" vertical="center"/>
    </xf>
    <xf numFmtId="167" fontId="19" fillId="10" borderId="11" xfId="1" applyNumberFormat="1" applyFont="1" applyFill="1" applyBorder="1" applyAlignment="1">
      <alignment horizontal="right" vertical="center"/>
    </xf>
    <xf numFmtId="167" fontId="19" fillId="9" borderId="11" xfId="1" applyNumberFormat="1" applyFont="1" applyFill="1" applyBorder="1" applyAlignment="1">
      <alignment horizontal="right" vertical="center"/>
    </xf>
    <xf numFmtId="167" fontId="9" fillId="3" borderId="11" xfId="1" applyNumberFormat="1" applyFont="1" applyFill="1" applyBorder="1" applyAlignment="1">
      <alignment horizontal="right" vertical="center"/>
    </xf>
    <xf numFmtId="167" fontId="10" fillId="0" borderId="11" xfId="1" applyNumberFormat="1" applyFont="1" applyBorder="1" applyAlignment="1">
      <alignment horizontal="right" vertical="center"/>
    </xf>
    <xf numFmtId="167" fontId="9" fillId="0" borderId="11" xfId="1" applyNumberFormat="1" applyFont="1" applyBorder="1" applyAlignment="1">
      <alignment horizontal="right" vertical="center"/>
    </xf>
    <xf numFmtId="167" fontId="9" fillId="0" borderId="11" xfId="1" applyNumberFormat="1" applyFont="1" applyFill="1" applyBorder="1" applyAlignment="1" applyProtection="1">
      <alignment horizontal="right" vertical="center" wrapText="1"/>
    </xf>
    <xf numFmtId="167" fontId="10" fillId="0" borderId="11" xfId="1" applyNumberFormat="1" applyFont="1" applyFill="1" applyBorder="1" applyAlignment="1" applyProtection="1">
      <alignment horizontal="right" vertical="center" wrapText="1"/>
    </xf>
    <xf numFmtId="167" fontId="10" fillId="9" borderId="11" xfId="1" applyNumberFormat="1" applyFont="1" applyFill="1" applyBorder="1" applyAlignment="1">
      <alignment horizontal="right" vertical="center"/>
    </xf>
    <xf numFmtId="167" fontId="27" fillId="0" borderId="11" xfId="1" applyNumberFormat="1" applyFont="1" applyBorder="1" applyAlignment="1">
      <alignment horizontal="right" vertical="center"/>
    </xf>
    <xf numFmtId="167" fontId="9" fillId="0" borderId="11" xfId="1" applyNumberFormat="1" applyFont="1" applyBorder="1" applyAlignment="1">
      <alignment horizontal="right" vertical="center" wrapText="1"/>
    </xf>
    <xf numFmtId="167" fontId="9" fillId="10" borderId="11" xfId="1" applyNumberFormat="1" applyFont="1" applyFill="1" applyBorder="1" applyAlignment="1">
      <alignment horizontal="right" vertical="center"/>
    </xf>
    <xf numFmtId="167" fontId="7" fillId="0" borderId="0" xfId="3" applyNumberFormat="1" applyFill="1" applyBorder="1" applyAlignment="1" applyProtection="1"/>
    <xf numFmtId="167" fontId="7" fillId="0" borderId="0" xfId="1" applyNumberFormat="1" applyFont="1" applyFill="1" applyBorder="1" applyAlignment="1" applyProtection="1"/>
    <xf numFmtId="167" fontId="25" fillId="0" borderId="0" xfId="1" applyNumberFormat="1" applyFont="1" applyFill="1" applyBorder="1" applyAlignment="1" applyProtection="1"/>
    <xf numFmtId="0" fontId="10" fillId="0" borderId="0" xfId="3" applyNumberFormat="1" applyFont="1" applyFill="1" applyBorder="1" applyAlignment="1" applyProtection="1"/>
    <xf numFmtId="167" fontId="9" fillId="11" borderId="11" xfId="1" applyNumberFormat="1" applyFont="1" applyFill="1" applyBorder="1" applyAlignment="1">
      <alignment horizontal="center" vertical="center" wrapText="1"/>
    </xf>
    <xf numFmtId="167" fontId="9" fillId="13" borderId="11" xfId="1" applyNumberFormat="1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vertical="center"/>
    </xf>
    <xf numFmtId="0" fontId="31" fillId="9" borderId="11" xfId="0" applyNumberFormat="1" applyFont="1" applyFill="1" applyBorder="1" applyAlignment="1" applyProtection="1"/>
    <xf numFmtId="0" fontId="9" fillId="9" borderId="11" xfId="0" applyFont="1" applyFill="1" applyBorder="1" applyAlignment="1">
      <alignment vertical="center" wrapText="1"/>
    </xf>
    <xf numFmtId="167" fontId="9" fillId="9" borderId="11" xfId="1" applyNumberFormat="1" applyFont="1" applyFill="1" applyBorder="1" applyAlignment="1">
      <alignment vertical="center" wrapText="1"/>
    </xf>
    <xf numFmtId="0" fontId="31" fillId="0" borderId="11" xfId="0" applyNumberFormat="1" applyFont="1" applyFill="1" applyBorder="1" applyAlignment="1" applyProtection="1"/>
    <xf numFmtId="167" fontId="9" fillId="0" borderId="11" xfId="1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67" fontId="10" fillId="0" borderId="11" xfId="1" applyNumberFormat="1" applyFont="1" applyBorder="1" applyAlignment="1">
      <alignment vertical="center" wrapText="1"/>
    </xf>
    <xf numFmtId="0" fontId="10" fillId="14" borderId="11" xfId="0" applyFont="1" applyFill="1" applyBorder="1" applyAlignment="1">
      <alignment vertical="center" wrapText="1"/>
    </xf>
    <xf numFmtId="167" fontId="10" fillId="14" borderId="11" xfId="1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167" fontId="9" fillId="0" borderId="11" xfId="1" applyNumberFormat="1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167" fontId="10" fillId="0" borderId="11" xfId="1" applyNumberFormat="1" applyFont="1" applyFill="1" applyBorder="1" applyAlignment="1">
      <alignment vertical="center" wrapText="1"/>
    </xf>
    <xf numFmtId="0" fontId="9" fillId="10" borderId="11" xfId="0" applyFont="1" applyFill="1" applyBorder="1" applyAlignment="1">
      <alignment vertical="center"/>
    </xf>
    <xf numFmtId="0" fontId="31" fillId="10" borderId="11" xfId="0" applyNumberFormat="1" applyFont="1" applyFill="1" applyBorder="1" applyAlignment="1" applyProtection="1"/>
    <xf numFmtId="0" fontId="9" fillId="10" borderId="11" xfId="0" applyFont="1" applyFill="1" applyBorder="1" applyAlignment="1">
      <alignment vertical="center" wrapText="1"/>
    </xf>
    <xf numFmtId="167" fontId="9" fillId="10" borderId="11" xfId="1" applyNumberFormat="1" applyFont="1" applyFill="1" applyBorder="1" applyAlignment="1">
      <alignment vertical="center" wrapText="1"/>
    </xf>
    <xf numFmtId="0" fontId="9" fillId="10" borderId="11" xfId="3" applyFont="1" applyFill="1" applyBorder="1" applyAlignment="1">
      <alignment vertical="center" wrapText="1"/>
    </xf>
    <xf numFmtId="0" fontId="9" fillId="10" borderId="11" xfId="3" applyFont="1" applyFill="1" applyBorder="1" applyAlignment="1">
      <alignment horizontal="left" vertical="center" wrapText="1"/>
    </xf>
    <xf numFmtId="167" fontId="9" fillId="10" borderId="11" xfId="1" applyNumberFormat="1" applyFont="1" applyFill="1" applyBorder="1" applyAlignment="1">
      <alignment horizontal="left" vertical="center" wrapText="1"/>
    </xf>
    <xf numFmtId="0" fontId="10" fillId="0" borderId="0" xfId="3" applyNumberFormat="1" applyFont="1" applyFill="1" applyBorder="1" applyAlignment="1" applyProtection="1">
      <alignment wrapText="1"/>
    </xf>
    <xf numFmtId="167" fontId="10" fillId="0" borderId="0" xfId="1" applyNumberFormat="1" applyFont="1" applyFill="1" applyBorder="1" applyAlignment="1" applyProtection="1"/>
    <xf numFmtId="165" fontId="29" fillId="0" borderId="0" xfId="0" applyNumberFormat="1" applyFont="1" applyAlignment="1">
      <alignment horizontal="right" vertical="center"/>
    </xf>
    <xf numFmtId="41" fontId="7" fillId="0" borderId="0" xfId="3" applyNumberFormat="1" applyFill="1" applyBorder="1" applyAlignment="1" applyProtection="1"/>
    <xf numFmtId="165" fontId="33" fillId="0" borderId="11" xfId="3" applyNumberFormat="1" applyFont="1" applyFill="1" applyBorder="1" applyAlignment="1">
      <alignment horizontal="right" vertical="center"/>
    </xf>
    <xf numFmtId="165" fontId="22" fillId="0" borderId="11" xfId="3" applyNumberFormat="1" applyFont="1" applyFill="1" applyBorder="1" applyAlignment="1">
      <alignment horizontal="right" vertical="center"/>
    </xf>
    <xf numFmtId="166" fontId="33" fillId="0" borderId="11" xfId="3" applyNumberFormat="1" applyFont="1" applyFill="1" applyBorder="1" applyAlignment="1">
      <alignment horizontal="right" vertical="center"/>
    </xf>
    <xf numFmtId="166" fontId="22" fillId="0" borderId="11" xfId="3" applyNumberFormat="1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vertical="center"/>
    </xf>
    <xf numFmtId="165" fontId="33" fillId="0" borderId="12" xfId="3" applyNumberFormat="1" applyFont="1" applyFill="1" applyBorder="1" applyAlignment="1">
      <alignment horizontal="right" vertical="center"/>
    </xf>
    <xf numFmtId="0" fontId="33" fillId="0" borderId="10" xfId="3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165" fontId="22" fillId="0" borderId="12" xfId="3" applyNumberFormat="1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vertical="center" wrapText="1"/>
    </xf>
    <xf numFmtId="0" fontId="22" fillId="0" borderId="10" xfId="3" applyFont="1" applyFill="1" applyBorder="1" applyAlignment="1">
      <alignment vertical="center" wrapText="1"/>
    </xf>
    <xf numFmtId="0" fontId="22" fillId="0" borderId="13" xfId="3" applyFont="1" applyFill="1" applyBorder="1" applyAlignment="1">
      <alignment horizontal="left" vertical="center" wrapText="1"/>
    </xf>
    <xf numFmtId="166" fontId="22" fillId="0" borderId="14" xfId="3" applyNumberFormat="1" applyFont="1" applyFill="1" applyBorder="1" applyAlignment="1">
      <alignment horizontal="right" vertical="center"/>
    </xf>
    <xf numFmtId="165" fontId="22" fillId="0" borderId="14" xfId="3" applyNumberFormat="1" applyFont="1" applyFill="1" applyBorder="1" applyAlignment="1">
      <alignment horizontal="right" vertical="center"/>
    </xf>
    <xf numFmtId="165" fontId="22" fillId="0" borderId="15" xfId="3" applyNumberFormat="1" applyFont="1" applyFill="1" applyBorder="1" applyAlignment="1">
      <alignment horizontal="right" vertical="center"/>
    </xf>
    <xf numFmtId="164" fontId="12" fillId="4" borderId="11" xfId="6" applyNumberFormat="1" applyFont="1" applyFill="1" applyBorder="1" applyAlignment="1" applyProtection="1">
      <alignment wrapText="1"/>
    </xf>
    <xf numFmtId="10" fontId="12" fillId="0" borderId="11" xfId="3" applyNumberFormat="1" applyFont="1" applyFill="1" applyBorder="1" applyAlignment="1" applyProtection="1">
      <alignment horizontal="right" wrapText="1"/>
    </xf>
    <xf numFmtId="164" fontId="12" fillId="0" borderId="11" xfId="6" applyNumberFormat="1" applyFont="1" applyFill="1" applyBorder="1" applyAlignment="1" applyProtection="1">
      <alignment wrapText="1"/>
    </xf>
    <xf numFmtId="164" fontId="8" fillId="4" borderId="11" xfId="6" applyNumberFormat="1" applyFont="1" applyFill="1" applyBorder="1" applyAlignment="1" applyProtection="1">
      <alignment wrapText="1"/>
    </xf>
    <xf numFmtId="10" fontId="8" fillId="0" borderId="11" xfId="3" applyNumberFormat="1" applyFont="1" applyFill="1" applyBorder="1" applyAlignment="1" applyProtection="1">
      <alignment horizontal="right" wrapText="1"/>
    </xf>
    <xf numFmtId="164" fontId="8" fillId="0" borderId="11" xfId="6" applyNumberFormat="1" applyFont="1" applyFill="1" applyBorder="1" applyAlignment="1" applyProtection="1">
      <alignment wrapText="1"/>
    </xf>
    <xf numFmtId="165" fontId="8" fillId="0" borderId="0" xfId="0" applyNumberFormat="1" applyFont="1" applyAlignment="1">
      <alignment horizontal="right"/>
    </xf>
    <xf numFmtId="0" fontId="12" fillId="3" borderId="11" xfId="3" applyNumberFormat="1" applyFont="1" applyFill="1" applyBorder="1" applyAlignment="1" applyProtection="1">
      <alignment horizontal="center" vertical="center"/>
    </xf>
    <xf numFmtId="166" fontId="7" fillId="0" borderId="0" xfId="3" applyNumberFormat="1" applyFill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19" fillId="11" borderId="21" xfId="3" applyFont="1" applyFill="1" applyBorder="1" applyAlignment="1">
      <alignment horizontal="center" vertical="center" wrapText="1"/>
    </xf>
    <xf numFmtId="0" fontId="19" fillId="11" borderId="22" xfId="3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67" fontId="9" fillId="11" borderId="11" xfId="1" applyNumberFormat="1" applyFont="1" applyFill="1" applyBorder="1" applyAlignment="1">
      <alignment horizontal="center" vertical="center" wrapText="1"/>
    </xf>
    <xf numFmtId="167" fontId="4" fillId="13" borderId="11" xfId="1" applyNumberFormat="1" applyFont="1" applyFill="1" applyBorder="1" applyAlignment="1" applyProtection="1">
      <alignment horizontal="center" vertical="center" wrapText="1"/>
    </xf>
    <xf numFmtId="0" fontId="9" fillId="11" borderId="11" xfId="3" applyFont="1" applyFill="1" applyBorder="1" applyAlignment="1">
      <alignment horizontal="center" vertical="center" wrapText="1"/>
    </xf>
    <xf numFmtId="0" fontId="8" fillId="8" borderId="24" xfId="3" applyNumberFormat="1" applyFont="1" applyFill="1" applyBorder="1" applyAlignment="1" applyProtection="1">
      <alignment horizontal="left" vertical="center"/>
    </xf>
    <xf numFmtId="0" fontId="8" fillId="8" borderId="25" xfId="3" applyNumberFormat="1" applyFont="1" applyFill="1" applyBorder="1" applyAlignment="1" applyProtection="1">
      <alignment horizontal="left" vertical="center"/>
    </xf>
    <xf numFmtId="0" fontId="8" fillId="8" borderId="26" xfId="3" applyNumberFormat="1" applyFont="1" applyFill="1" applyBorder="1" applyAlignment="1" applyProtection="1">
      <alignment horizontal="left" vertical="center"/>
    </xf>
    <xf numFmtId="0" fontId="8" fillId="2" borderId="1" xfId="3" applyNumberFormat="1" applyFont="1" applyFill="1" applyBorder="1" applyAlignment="1" applyProtection="1">
      <alignment horizontal="left"/>
    </xf>
    <xf numFmtId="0" fontId="8" fillId="2" borderId="2" xfId="3" applyNumberFormat="1" applyFont="1" applyFill="1" applyBorder="1" applyAlignment="1" applyProtection="1">
      <alignment horizontal="left"/>
    </xf>
    <xf numFmtId="0" fontId="8" fillId="2" borderId="3" xfId="3" applyNumberFormat="1" applyFont="1" applyFill="1" applyBorder="1" applyAlignment="1" applyProtection="1">
      <alignment horizontal="left"/>
    </xf>
    <xf numFmtId="0" fontId="8" fillId="2" borderId="4" xfId="3" applyNumberFormat="1" applyFont="1" applyFill="1" applyBorder="1" applyAlignment="1" applyProtection="1">
      <alignment horizontal="left"/>
    </xf>
    <xf numFmtId="0" fontId="8" fillId="2" borderId="5" xfId="3" applyNumberFormat="1" applyFont="1" applyFill="1" applyBorder="1" applyAlignment="1" applyProtection="1">
      <alignment horizontal="left"/>
    </xf>
    <xf numFmtId="0" fontId="8" fillId="2" borderId="6" xfId="3" applyNumberFormat="1" applyFont="1" applyFill="1" applyBorder="1" applyAlignment="1" applyProtection="1">
      <alignment horizontal="left"/>
    </xf>
    <xf numFmtId="0" fontId="12" fillId="3" borderId="29" xfId="3" applyNumberFormat="1" applyFont="1" applyFill="1" applyBorder="1" applyAlignment="1" applyProtection="1">
      <alignment horizontal="center" vertical="center" wrapText="1"/>
    </xf>
    <xf numFmtId="0" fontId="12" fillId="3" borderId="23" xfId="3" applyNumberFormat="1" applyFont="1" applyFill="1" applyBorder="1" applyAlignment="1" applyProtection="1">
      <alignment horizontal="center" vertical="center" wrapText="1"/>
    </xf>
    <xf numFmtId="0" fontId="12" fillId="3" borderId="21" xfId="3" applyNumberFormat="1" applyFont="1" applyFill="1" applyBorder="1" applyAlignment="1" applyProtection="1">
      <alignment horizontal="center" vertical="center"/>
    </xf>
    <xf numFmtId="0" fontId="12" fillId="3" borderId="22" xfId="3" applyNumberFormat="1" applyFont="1" applyFill="1" applyBorder="1" applyAlignment="1" applyProtection="1">
      <alignment horizontal="center" vertical="center"/>
    </xf>
    <xf numFmtId="0" fontId="12" fillId="3" borderId="21" xfId="3" applyNumberFormat="1" applyFont="1" applyFill="1" applyBorder="1" applyAlignment="1" applyProtection="1">
      <alignment horizontal="center" vertical="center" wrapText="1"/>
    </xf>
    <xf numFmtId="0" fontId="12" fillId="3" borderId="22" xfId="3" applyNumberFormat="1" applyFont="1" applyFill="1" applyBorder="1" applyAlignment="1" applyProtection="1">
      <alignment horizontal="center" vertical="center" wrapText="1"/>
    </xf>
    <xf numFmtId="0" fontId="12" fillId="3" borderId="19" xfId="3" applyNumberFormat="1" applyFont="1" applyFill="1" applyBorder="1" applyAlignment="1" applyProtection="1">
      <alignment horizontal="center" vertical="center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20" xfId="3" applyNumberFormat="1" applyFont="1" applyFill="1" applyBorder="1" applyAlignment="1" applyProtection="1">
      <alignment horizontal="center" vertical="center"/>
    </xf>
    <xf numFmtId="0" fontId="12" fillId="3" borderId="8" xfId="3" applyNumberFormat="1" applyFont="1" applyFill="1" applyBorder="1" applyAlignment="1" applyProtection="1">
      <alignment horizontal="center" vertical="center"/>
    </xf>
    <xf numFmtId="0" fontId="12" fillId="3" borderId="29" xfId="3" applyNumberFormat="1" applyFont="1" applyFill="1" applyBorder="1" applyAlignment="1" applyProtection="1">
      <alignment horizontal="center" vertical="center"/>
    </xf>
    <xf numFmtId="0" fontId="12" fillId="3" borderId="23" xfId="3" applyNumberFormat="1" applyFont="1" applyFill="1" applyBorder="1" applyAlignment="1" applyProtection="1">
      <alignment horizontal="center" vertical="center"/>
    </xf>
    <xf numFmtId="0" fontId="8" fillId="8" borderId="27" xfId="3" applyNumberFormat="1" applyFont="1" applyFill="1" applyBorder="1" applyAlignment="1" applyProtection="1">
      <alignment horizontal="left" vertical="center"/>
    </xf>
    <xf numFmtId="0" fontId="8" fillId="8" borderId="23" xfId="3" applyNumberFormat="1" applyFont="1" applyFill="1" applyBorder="1" applyAlignment="1" applyProtection="1">
      <alignment horizontal="left" vertical="center"/>
    </xf>
    <xf numFmtId="0" fontId="8" fillId="8" borderId="28" xfId="3" applyNumberFormat="1" applyFont="1" applyFill="1" applyBorder="1" applyAlignment="1" applyProtection="1">
      <alignment horizontal="left" vertical="center"/>
    </xf>
    <xf numFmtId="0" fontId="8" fillId="8" borderId="16" xfId="3" applyNumberFormat="1" applyFont="1" applyFill="1" applyBorder="1" applyAlignment="1" applyProtection="1">
      <alignment horizontal="left" vertical="center"/>
    </xf>
    <xf numFmtId="0" fontId="8" fillId="8" borderId="17" xfId="3" applyNumberFormat="1" applyFont="1" applyFill="1" applyBorder="1" applyAlignment="1" applyProtection="1">
      <alignment horizontal="left" vertical="center"/>
    </xf>
    <xf numFmtId="0" fontId="8" fillId="8" borderId="18" xfId="3" applyNumberFormat="1" applyFont="1" applyFill="1" applyBorder="1" applyAlignment="1" applyProtection="1">
      <alignment horizontal="left" vertical="center"/>
    </xf>
    <xf numFmtId="0" fontId="8" fillId="8" borderId="19" xfId="3" applyNumberFormat="1" applyFont="1" applyFill="1" applyBorder="1" applyAlignment="1" applyProtection="1">
      <alignment horizontal="left" vertical="center"/>
    </xf>
    <xf numFmtId="0" fontId="8" fillId="8" borderId="5" xfId="3" applyNumberFormat="1" applyFont="1" applyFill="1" applyBorder="1" applyAlignment="1" applyProtection="1">
      <alignment horizontal="left" vertical="center"/>
    </xf>
    <xf numFmtId="0" fontId="8" fillId="8" borderId="20" xfId="3" applyNumberFormat="1" applyFont="1" applyFill="1" applyBorder="1" applyAlignment="1" applyProtection="1">
      <alignment horizontal="left" vertical="center"/>
    </xf>
    <xf numFmtId="0" fontId="20" fillId="3" borderId="8" xfId="3" applyNumberFormat="1" applyFont="1" applyFill="1" applyBorder="1" applyAlignment="1" applyProtection="1">
      <alignment horizontal="center" vertical="center" wrapText="1"/>
    </xf>
    <xf numFmtId="0" fontId="20" fillId="3" borderId="23" xfId="3" applyNumberFormat="1" applyFont="1" applyFill="1" applyBorder="1" applyAlignment="1" applyProtection="1">
      <alignment horizontal="center" vertical="center" wrapText="1"/>
    </xf>
    <xf numFmtId="10" fontId="9" fillId="0" borderId="8" xfId="3" applyNumberFormat="1" applyFont="1" applyFill="1" applyBorder="1" applyAlignment="1" applyProtection="1">
      <alignment vertical="center"/>
    </xf>
    <xf numFmtId="10" fontId="9" fillId="0" borderId="23" xfId="3" applyNumberFormat="1" applyFont="1" applyFill="1" applyBorder="1" applyAlignment="1" applyProtection="1">
      <alignment vertical="center"/>
    </xf>
    <xf numFmtId="10" fontId="9" fillId="0" borderId="21" xfId="3" applyNumberFormat="1" applyFont="1" applyFill="1" applyBorder="1" applyAlignment="1" applyProtection="1">
      <alignment horizontal="center"/>
    </xf>
    <xf numFmtId="10" fontId="9" fillId="0" borderId="22" xfId="3" applyNumberFormat="1" applyFont="1" applyFill="1" applyBorder="1" applyAlignment="1" applyProtection="1">
      <alignment horizontal="center"/>
    </xf>
    <xf numFmtId="0" fontId="9" fillId="3" borderId="30" xfId="3" applyNumberFormat="1" applyFont="1" applyFill="1" applyBorder="1" applyAlignment="1" applyProtection="1">
      <alignment horizontal="center" vertical="center" wrapText="1"/>
    </xf>
    <xf numFmtId="0" fontId="9" fillId="3" borderId="31" xfId="3" applyNumberFormat="1" applyFont="1" applyFill="1" applyBorder="1" applyAlignment="1" applyProtection="1">
      <alignment horizontal="center" vertical="center" wrapText="1"/>
    </xf>
    <xf numFmtId="0" fontId="9" fillId="3" borderId="32" xfId="3" applyNumberFormat="1" applyFont="1" applyFill="1" applyBorder="1" applyAlignment="1" applyProtection="1">
      <alignment horizontal="center" vertical="center" wrapText="1"/>
    </xf>
    <xf numFmtId="10" fontId="9" fillId="0" borderId="21" xfId="3" applyNumberFormat="1" applyFont="1" applyFill="1" applyBorder="1" applyAlignment="1" applyProtection="1">
      <alignment horizontal="center" vertical="center"/>
    </xf>
    <xf numFmtId="10" fontId="9" fillId="0" borderId="22" xfId="3" applyNumberFormat="1" applyFont="1" applyFill="1" applyBorder="1" applyAlignment="1" applyProtection="1">
      <alignment horizontal="center" vertical="center"/>
    </xf>
  </cellXfs>
  <cellStyles count="8">
    <cellStyle name="Millares [0]" xfId="1" builtinId="6"/>
    <cellStyle name="Millares [0] 2" xfId="4"/>
    <cellStyle name="Millares 2" xfId="6"/>
    <cellStyle name="Normal" xfId="0" builtinId="0"/>
    <cellStyle name="Normal 2" xfId="3"/>
    <cellStyle name="Normal 2 2" xfId="2"/>
    <cellStyle name="Normal 2 3" xfId="7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RECAUDO</a:t>
            </a:r>
            <a:r>
              <a:rPr lang="es-CO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INGRESOS</a:t>
            </a:r>
            <a:endParaRPr lang="es-CO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Financiero'!$G$25:$G$26</c:f>
              <c:strCache>
                <c:ptCount val="2"/>
                <c:pt idx="0">
                  <c:v>Apropiación de la vigencia</c:v>
                </c:pt>
                <c:pt idx="1">
                  <c:v>Recaudo Efectivo</c:v>
                </c:pt>
              </c:strCache>
            </c:strRef>
          </c:cat>
          <c:val>
            <c:numRef>
              <c:f>'Análisis Financiero'!$H$25:$H$26</c:f>
              <c:numCache>
                <c:formatCode>0.00%</c:formatCode>
                <c:ptCount val="2"/>
                <c:pt idx="0" formatCode="0%">
                  <c:v>1</c:v>
                </c:pt>
                <c:pt idx="1">
                  <c:v>0.55719935846523605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246144"/>
        <c:axId val="106249216"/>
      </c:barChart>
      <c:catAx>
        <c:axId val="1062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6249216"/>
        <c:crosses val="autoZero"/>
        <c:auto val="1"/>
        <c:lblAlgn val="ctr"/>
        <c:lblOffset val="100"/>
        <c:noMultiLvlLbl val="0"/>
      </c:catAx>
      <c:valAx>
        <c:axId val="10624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624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INGRESOS PROPIOS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6272650413890569"/>
          <c:w val="1"/>
          <c:h val="0.5354239476749898"/>
        </c:manualLayout>
      </c:layout>
      <c:pie3D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5556147447742393E-2"/>
                  <c:y val="3.83307367327747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551464100814037E-2"/>
                  <c:y val="-9.31779583701769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Financiero'!$L$27:$L$28</c:f>
              <c:strCache>
                <c:ptCount val="2"/>
                <c:pt idx="0">
                  <c:v>Ingresos Corrientes</c:v>
                </c:pt>
                <c:pt idx="1">
                  <c:v>Recursos de Capital</c:v>
                </c:pt>
              </c:strCache>
            </c:strRef>
          </c:cat>
          <c:val>
            <c:numRef>
              <c:f>'Análisis Financiero'!$N$27:$N$28</c:f>
              <c:numCache>
                <c:formatCode>0.00%</c:formatCode>
                <c:ptCount val="2"/>
                <c:pt idx="0">
                  <c:v>0.45015135935638345</c:v>
                </c:pt>
                <c:pt idx="1">
                  <c:v>0.5498486406436166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EJECUCIÓN PRESUPUESTAL DE INGRESOS</a:t>
            </a:r>
            <a:endParaRPr lang="es-CO" sz="11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234011373578303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30536717592384"/>
          <c:y val="0.24812160979877515"/>
          <c:w val="0.80607769423558895"/>
          <c:h val="0.492282884986379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32136238346551E-2"/>
                  <c:y val="-1.10095465196188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'Análisis Financiero'!$L$47:$L$49</c:f>
              <c:strCache>
                <c:ptCount val="3"/>
                <c:pt idx="0">
                  <c:v>Ingresos Propios</c:v>
                </c:pt>
                <c:pt idx="1">
                  <c:v>Recuros de la Nación</c:v>
                </c:pt>
                <c:pt idx="2">
                  <c:v>Sistema General de Regalías</c:v>
                </c:pt>
              </c:strCache>
            </c:strRef>
          </c:cat>
          <c:val>
            <c:numRef>
              <c:f>'Análisis Financiero'!$M$47:$M$49</c:f>
              <c:numCache>
                <c:formatCode>0.00%</c:formatCode>
                <c:ptCount val="3"/>
                <c:pt idx="0">
                  <c:v>0.84998329625397795</c:v>
                </c:pt>
                <c:pt idx="1">
                  <c:v>5.3036323780127494E-2</c:v>
                </c:pt>
                <c:pt idx="2">
                  <c:v>9.698037996589455E-2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PORCENTAJE DE RECAUDO EFECTIVO VS PRESUPUESTADO 2016-2019</a:t>
            </a:r>
            <a:endParaRPr lang="es-CO" sz="12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'Análisis Financiero'!$W$75:$W$76</c:f>
              <c:strCache>
                <c:ptCount val="2"/>
                <c:pt idx="0">
                  <c:v>Meta 2016-2019</c:v>
                </c:pt>
                <c:pt idx="1">
                  <c:v>Recaudo efetivo acumulado 2016-2019</c:v>
                </c:pt>
              </c:strCache>
            </c:strRef>
          </c:cat>
          <c:val>
            <c:numRef>
              <c:f>'Análisis Financiero'!$X$75:$X$76</c:f>
              <c:numCache>
                <c:formatCode>0.00%</c:formatCode>
                <c:ptCount val="2"/>
                <c:pt idx="0" formatCode="0%">
                  <c:v>1</c:v>
                </c:pt>
                <c:pt idx="1">
                  <c:v>0.46457347001127969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230144"/>
        <c:axId val="108233856"/>
      </c:barChart>
      <c:catAx>
        <c:axId val="1082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8233856"/>
        <c:crosses val="autoZero"/>
        <c:auto val="1"/>
        <c:lblAlgn val="ctr"/>
        <c:lblOffset val="100"/>
        <c:noMultiLvlLbl val="0"/>
      </c:catAx>
      <c:valAx>
        <c:axId val="1082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23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PARTICIPACIÓN DE GASTOS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8593072544898678"/>
          <c:w val="0.81388888888888888"/>
          <c:h val="0.5724025271748780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8.1132983377077868E-3"/>
                  <c:y val="2.5094779819189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120953630796152E-2"/>
                  <c:y val="-0.2684204578594342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377854330708661"/>
                  <c:y val="4.39986147564887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Financiero'!$AO$125:$AO$127</c:f>
              <c:strCache>
                <c:ptCount val="3"/>
                <c:pt idx="0">
                  <c:v>Gastos de Funcionamiento</c:v>
                </c:pt>
                <c:pt idx="1">
                  <c:v>Gastos de Inversión</c:v>
                </c:pt>
                <c:pt idx="2">
                  <c:v>Sistema General de Regalías</c:v>
                </c:pt>
              </c:strCache>
            </c:strRef>
          </c:cat>
          <c:val>
            <c:numRef>
              <c:f>'Análisis Financiero'!$AP$125:$AP$127</c:f>
              <c:numCache>
                <c:formatCode>0.00%</c:formatCode>
                <c:ptCount val="3"/>
                <c:pt idx="0">
                  <c:v>0.30175463467725921</c:v>
                </c:pt>
                <c:pt idx="1">
                  <c:v>0.56436041898004807</c:v>
                </c:pt>
                <c:pt idx="2">
                  <c:v>0.13388494634269277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664916885389326E-2"/>
          <c:y val="0.8343622176379244"/>
          <c:w val="0.94611286089238844"/>
          <c:h val="0.12463737235797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28</xdr:row>
      <xdr:rowOff>91440</xdr:rowOff>
    </xdr:from>
    <xdr:to>
      <xdr:col>9</xdr:col>
      <xdr:colOff>419100</xdr:colOff>
      <xdr:row>45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655320</xdr:colOff>
      <xdr:row>22</xdr:row>
      <xdr:rowOff>99060</xdr:rowOff>
    </xdr:from>
    <xdr:to>
      <xdr:col>20</xdr:col>
      <xdr:colOff>297180</xdr:colOff>
      <xdr:row>32</xdr:row>
      <xdr:rowOff>68580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449580</xdr:colOff>
      <xdr:row>32</xdr:row>
      <xdr:rowOff>137160</xdr:rowOff>
    </xdr:from>
    <xdr:to>
      <xdr:col>20</xdr:col>
      <xdr:colOff>441960</xdr:colOff>
      <xdr:row>44</xdr:row>
      <xdr:rowOff>365760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452269</xdr:colOff>
      <xdr:row>56</xdr:row>
      <xdr:rowOff>5602</xdr:rowOff>
    </xdr:from>
    <xdr:to>
      <xdr:col>32</xdr:col>
      <xdr:colOff>2062330</xdr:colOff>
      <xdr:row>73</xdr:row>
      <xdr:rowOff>188482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523539</xdr:colOff>
      <xdr:row>123</xdr:row>
      <xdr:rowOff>37427</xdr:rowOff>
    </xdr:from>
    <xdr:to>
      <xdr:col>48</xdr:col>
      <xdr:colOff>740933</xdr:colOff>
      <xdr:row>136</xdr:row>
      <xdr:rowOff>134022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Anexos%2031%20diciembre%20de%202016%20-%20ejecuci&#243;n%20presupuestal%20de%20ingresos%20y%20gast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. Ingresos 31dic"/>
      <sheetName val="Anexo 3. Gastos"/>
      <sheetName val="Anexo 4. Gastos Procedencia 31 "/>
      <sheetName val="Análisis Financiero"/>
    </sheetNames>
    <sheetDataSet>
      <sheetData sheetId="0">
        <row r="9">
          <cell r="F9">
            <v>15149186115</v>
          </cell>
        </row>
        <row r="27">
          <cell r="F27">
            <v>15226815551.639999</v>
          </cell>
        </row>
        <row r="41">
          <cell r="F41">
            <v>2504984342</v>
          </cell>
        </row>
        <row r="48">
          <cell r="F48">
            <v>1813317494</v>
          </cell>
        </row>
        <row r="50">
          <cell r="F50">
            <v>5540107844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B25" zoomScale="130" zoomScaleNormal="130" workbookViewId="0">
      <selection activeCell="J53" sqref="J53"/>
    </sheetView>
  </sheetViews>
  <sheetFormatPr baseColWidth="10" defaultRowHeight="12.75" x14ac:dyDescent="0.2"/>
  <cols>
    <col min="1" max="1" width="21.7109375" style="1" hidden="1" customWidth="1"/>
    <col min="2" max="2" width="44.140625" style="1" customWidth="1"/>
    <col min="3" max="5" width="16.42578125" style="1" hidden="1" customWidth="1"/>
    <col min="6" max="6" width="16.42578125" style="1" customWidth="1"/>
    <col min="7" max="7" width="16.42578125" style="1" hidden="1" customWidth="1"/>
    <col min="8" max="8" width="16.42578125" style="1" customWidth="1"/>
    <col min="9" max="9" width="16.42578125" style="1" hidden="1" customWidth="1"/>
    <col min="10" max="10" width="14.28515625" style="1" customWidth="1"/>
    <col min="11" max="256" width="11.5703125" style="1"/>
    <col min="257" max="257" width="21.7109375" style="1" customWidth="1"/>
    <col min="258" max="258" width="44.140625" style="1" customWidth="1"/>
    <col min="259" max="265" width="16.42578125" style="1" customWidth="1"/>
    <col min="266" max="512" width="11.5703125" style="1"/>
    <col min="513" max="513" width="21.7109375" style="1" customWidth="1"/>
    <col min="514" max="514" width="44.140625" style="1" customWidth="1"/>
    <col min="515" max="521" width="16.42578125" style="1" customWidth="1"/>
    <col min="522" max="768" width="11.5703125" style="1"/>
    <col min="769" max="769" width="21.7109375" style="1" customWidth="1"/>
    <col min="770" max="770" width="44.140625" style="1" customWidth="1"/>
    <col min="771" max="777" width="16.42578125" style="1" customWidth="1"/>
    <col min="778" max="1024" width="11.5703125" style="1"/>
    <col min="1025" max="1025" width="21.7109375" style="1" customWidth="1"/>
    <col min="1026" max="1026" width="44.140625" style="1" customWidth="1"/>
    <col min="1027" max="1033" width="16.42578125" style="1" customWidth="1"/>
    <col min="1034" max="1280" width="11.5703125" style="1"/>
    <col min="1281" max="1281" width="21.7109375" style="1" customWidth="1"/>
    <col min="1282" max="1282" width="44.140625" style="1" customWidth="1"/>
    <col min="1283" max="1289" width="16.42578125" style="1" customWidth="1"/>
    <col min="1290" max="1536" width="11.5703125" style="1"/>
    <col min="1537" max="1537" width="21.7109375" style="1" customWidth="1"/>
    <col min="1538" max="1538" width="44.140625" style="1" customWidth="1"/>
    <col min="1539" max="1545" width="16.42578125" style="1" customWidth="1"/>
    <col min="1546" max="1792" width="11.5703125" style="1"/>
    <col min="1793" max="1793" width="21.7109375" style="1" customWidth="1"/>
    <col min="1794" max="1794" width="44.140625" style="1" customWidth="1"/>
    <col min="1795" max="1801" width="16.42578125" style="1" customWidth="1"/>
    <col min="1802" max="2048" width="11.5703125" style="1"/>
    <col min="2049" max="2049" width="21.7109375" style="1" customWidth="1"/>
    <col min="2050" max="2050" width="44.140625" style="1" customWidth="1"/>
    <col min="2051" max="2057" width="16.42578125" style="1" customWidth="1"/>
    <col min="2058" max="2304" width="11.5703125" style="1"/>
    <col min="2305" max="2305" width="21.7109375" style="1" customWidth="1"/>
    <col min="2306" max="2306" width="44.140625" style="1" customWidth="1"/>
    <col min="2307" max="2313" width="16.42578125" style="1" customWidth="1"/>
    <col min="2314" max="2560" width="11.5703125" style="1"/>
    <col min="2561" max="2561" width="21.7109375" style="1" customWidth="1"/>
    <col min="2562" max="2562" width="44.140625" style="1" customWidth="1"/>
    <col min="2563" max="2569" width="16.42578125" style="1" customWidth="1"/>
    <col min="2570" max="2816" width="11.5703125" style="1"/>
    <col min="2817" max="2817" width="21.7109375" style="1" customWidth="1"/>
    <col min="2818" max="2818" width="44.140625" style="1" customWidth="1"/>
    <col min="2819" max="2825" width="16.42578125" style="1" customWidth="1"/>
    <col min="2826" max="3072" width="11.5703125" style="1"/>
    <col min="3073" max="3073" width="21.7109375" style="1" customWidth="1"/>
    <col min="3074" max="3074" width="44.140625" style="1" customWidth="1"/>
    <col min="3075" max="3081" width="16.42578125" style="1" customWidth="1"/>
    <col min="3082" max="3328" width="11.5703125" style="1"/>
    <col min="3329" max="3329" width="21.7109375" style="1" customWidth="1"/>
    <col min="3330" max="3330" width="44.140625" style="1" customWidth="1"/>
    <col min="3331" max="3337" width="16.42578125" style="1" customWidth="1"/>
    <col min="3338" max="3584" width="11.5703125" style="1"/>
    <col min="3585" max="3585" width="21.7109375" style="1" customWidth="1"/>
    <col min="3586" max="3586" width="44.140625" style="1" customWidth="1"/>
    <col min="3587" max="3593" width="16.42578125" style="1" customWidth="1"/>
    <col min="3594" max="3840" width="11.5703125" style="1"/>
    <col min="3841" max="3841" width="21.7109375" style="1" customWidth="1"/>
    <col min="3842" max="3842" width="44.140625" style="1" customWidth="1"/>
    <col min="3843" max="3849" width="16.42578125" style="1" customWidth="1"/>
    <col min="3850" max="4096" width="11.5703125" style="1"/>
    <col min="4097" max="4097" width="21.7109375" style="1" customWidth="1"/>
    <col min="4098" max="4098" width="44.140625" style="1" customWidth="1"/>
    <col min="4099" max="4105" width="16.42578125" style="1" customWidth="1"/>
    <col min="4106" max="4352" width="11.5703125" style="1"/>
    <col min="4353" max="4353" width="21.7109375" style="1" customWidth="1"/>
    <col min="4354" max="4354" width="44.140625" style="1" customWidth="1"/>
    <col min="4355" max="4361" width="16.42578125" style="1" customWidth="1"/>
    <col min="4362" max="4608" width="11.5703125" style="1"/>
    <col min="4609" max="4609" width="21.7109375" style="1" customWidth="1"/>
    <col min="4610" max="4610" width="44.140625" style="1" customWidth="1"/>
    <col min="4611" max="4617" width="16.42578125" style="1" customWidth="1"/>
    <col min="4618" max="4864" width="11.5703125" style="1"/>
    <col min="4865" max="4865" width="21.7109375" style="1" customWidth="1"/>
    <col min="4866" max="4866" width="44.140625" style="1" customWidth="1"/>
    <col min="4867" max="4873" width="16.42578125" style="1" customWidth="1"/>
    <col min="4874" max="5120" width="11.5703125" style="1"/>
    <col min="5121" max="5121" width="21.7109375" style="1" customWidth="1"/>
    <col min="5122" max="5122" width="44.140625" style="1" customWidth="1"/>
    <col min="5123" max="5129" width="16.42578125" style="1" customWidth="1"/>
    <col min="5130" max="5376" width="11.5703125" style="1"/>
    <col min="5377" max="5377" width="21.7109375" style="1" customWidth="1"/>
    <col min="5378" max="5378" width="44.140625" style="1" customWidth="1"/>
    <col min="5379" max="5385" width="16.42578125" style="1" customWidth="1"/>
    <col min="5386" max="5632" width="11.5703125" style="1"/>
    <col min="5633" max="5633" width="21.7109375" style="1" customWidth="1"/>
    <col min="5634" max="5634" width="44.140625" style="1" customWidth="1"/>
    <col min="5635" max="5641" width="16.42578125" style="1" customWidth="1"/>
    <col min="5642" max="5888" width="11.5703125" style="1"/>
    <col min="5889" max="5889" width="21.7109375" style="1" customWidth="1"/>
    <col min="5890" max="5890" width="44.140625" style="1" customWidth="1"/>
    <col min="5891" max="5897" width="16.42578125" style="1" customWidth="1"/>
    <col min="5898" max="6144" width="11.5703125" style="1"/>
    <col min="6145" max="6145" width="21.7109375" style="1" customWidth="1"/>
    <col min="6146" max="6146" width="44.140625" style="1" customWidth="1"/>
    <col min="6147" max="6153" width="16.42578125" style="1" customWidth="1"/>
    <col min="6154" max="6400" width="11.5703125" style="1"/>
    <col min="6401" max="6401" width="21.7109375" style="1" customWidth="1"/>
    <col min="6402" max="6402" width="44.140625" style="1" customWidth="1"/>
    <col min="6403" max="6409" width="16.42578125" style="1" customWidth="1"/>
    <col min="6410" max="6656" width="11.5703125" style="1"/>
    <col min="6657" max="6657" width="21.7109375" style="1" customWidth="1"/>
    <col min="6658" max="6658" width="44.140625" style="1" customWidth="1"/>
    <col min="6659" max="6665" width="16.42578125" style="1" customWidth="1"/>
    <col min="6666" max="6912" width="11.5703125" style="1"/>
    <col min="6913" max="6913" width="21.7109375" style="1" customWidth="1"/>
    <col min="6914" max="6914" width="44.140625" style="1" customWidth="1"/>
    <col min="6915" max="6921" width="16.42578125" style="1" customWidth="1"/>
    <col min="6922" max="7168" width="11.5703125" style="1"/>
    <col min="7169" max="7169" width="21.7109375" style="1" customWidth="1"/>
    <col min="7170" max="7170" width="44.140625" style="1" customWidth="1"/>
    <col min="7171" max="7177" width="16.42578125" style="1" customWidth="1"/>
    <col min="7178" max="7424" width="11.5703125" style="1"/>
    <col min="7425" max="7425" width="21.7109375" style="1" customWidth="1"/>
    <col min="7426" max="7426" width="44.140625" style="1" customWidth="1"/>
    <col min="7427" max="7433" width="16.42578125" style="1" customWidth="1"/>
    <col min="7434" max="7680" width="11.5703125" style="1"/>
    <col min="7681" max="7681" width="21.7109375" style="1" customWidth="1"/>
    <col min="7682" max="7682" width="44.140625" style="1" customWidth="1"/>
    <col min="7683" max="7689" width="16.42578125" style="1" customWidth="1"/>
    <col min="7690" max="7936" width="11.5703125" style="1"/>
    <col min="7937" max="7937" width="21.7109375" style="1" customWidth="1"/>
    <col min="7938" max="7938" width="44.140625" style="1" customWidth="1"/>
    <col min="7939" max="7945" width="16.42578125" style="1" customWidth="1"/>
    <col min="7946" max="8192" width="11.5703125" style="1"/>
    <col min="8193" max="8193" width="21.7109375" style="1" customWidth="1"/>
    <col min="8194" max="8194" width="44.140625" style="1" customWidth="1"/>
    <col min="8195" max="8201" width="16.42578125" style="1" customWidth="1"/>
    <col min="8202" max="8448" width="11.5703125" style="1"/>
    <col min="8449" max="8449" width="21.7109375" style="1" customWidth="1"/>
    <col min="8450" max="8450" width="44.140625" style="1" customWidth="1"/>
    <col min="8451" max="8457" width="16.42578125" style="1" customWidth="1"/>
    <col min="8458" max="8704" width="11.5703125" style="1"/>
    <col min="8705" max="8705" width="21.7109375" style="1" customWidth="1"/>
    <col min="8706" max="8706" width="44.140625" style="1" customWidth="1"/>
    <col min="8707" max="8713" width="16.42578125" style="1" customWidth="1"/>
    <col min="8714" max="8960" width="11.5703125" style="1"/>
    <col min="8961" max="8961" width="21.7109375" style="1" customWidth="1"/>
    <col min="8962" max="8962" width="44.140625" style="1" customWidth="1"/>
    <col min="8963" max="8969" width="16.42578125" style="1" customWidth="1"/>
    <col min="8970" max="9216" width="11.5703125" style="1"/>
    <col min="9217" max="9217" width="21.7109375" style="1" customWidth="1"/>
    <col min="9218" max="9218" width="44.140625" style="1" customWidth="1"/>
    <col min="9219" max="9225" width="16.42578125" style="1" customWidth="1"/>
    <col min="9226" max="9472" width="11.5703125" style="1"/>
    <col min="9473" max="9473" width="21.7109375" style="1" customWidth="1"/>
    <col min="9474" max="9474" width="44.140625" style="1" customWidth="1"/>
    <col min="9475" max="9481" width="16.42578125" style="1" customWidth="1"/>
    <col min="9482" max="9728" width="11.5703125" style="1"/>
    <col min="9729" max="9729" width="21.7109375" style="1" customWidth="1"/>
    <col min="9730" max="9730" width="44.140625" style="1" customWidth="1"/>
    <col min="9731" max="9737" width="16.42578125" style="1" customWidth="1"/>
    <col min="9738" max="9984" width="11.5703125" style="1"/>
    <col min="9985" max="9985" width="21.7109375" style="1" customWidth="1"/>
    <col min="9986" max="9986" width="44.140625" style="1" customWidth="1"/>
    <col min="9987" max="9993" width="16.42578125" style="1" customWidth="1"/>
    <col min="9994" max="10240" width="11.5703125" style="1"/>
    <col min="10241" max="10241" width="21.7109375" style="1" customWidth="1"/>
    <col min="10242" max="10242" width="44.140625" style="1" customWidth="1"/>
    <col min="10243" max="10249" width="16.42578125" style="1" customWidth="1"/>
    <col min="10250" max="10496" width="11.5703125" style="1"/>
    <col min="10497" max="10497" width="21.7109375" style="1" customWidth="1"/>
    <col min="10498" max="10498" width="44.140625" style="1" customWidth="1"/>
    <col min="10499" max="10505" width="16.42578125" style="1" customWidth="1"/>
    <col min="10506" max="10752" width="11.5703125" style="1"/>
    <col min="10753" max="10753" width="21.7109375" style="1" customWidth="1"/>
    <col min="10754" max="10754" width="44.140625" style="1" customWidth="1"/>
    <col min="10755" max="10761" width="16.42578125" style="1" customWidth="1"/>
    <col min="10762" max="11008" width="11.5703125" style="1"/>
    <col min="11009" max="11009" width="21.7109375" style="1" customWidth="1"/>
    <col min="11010" max="11010" width="44.140625" style="1" customWidth="1"/>
    <col min="11011" max="11017" width="16.42578125" style="1" customWidth="1"/>
    <col min="11018" max="11264" width="11.5703125" style="1"/>
    <col min="11265" max="11265" width="21.7109375" style="1" customWidth="1"/>
    <col min="11266" max="11266" width="44.140625" style="1" customWidth="1"/>
    <col min="11267" max="11273" width="16.42578125" style="1" customWidth="1"/>
    <col min="11274" max="11520" width="11.5703125" style="1"/>
    <col min="11521" max="11521" width="21.7109375" style="1" customWidth="1"/>
    <col min="11522" max="11522" width="44.140625" style="1" customWidth="1"/>
    <col min="11523" max="11529" width="16.42578125" style="1" customWidth="1"/>
    <col min="11530" max="11776" width="11.5703125" style="1"/>
    <col min="11777" max="11777" width="21.7109375" style="1" customWidth="1"/>
    <col min="11778" max="11778" width="44.140625" style="1" customWidth="1"/>
    <col min="11779" max="11785" width="16.42578125" style="1" customWidth="1"/>
    <col min="11786" max="12032" width="11.5703125" style="1"/>
    <col min="12033" max="12033" width="21.7109375" style="1" customWidth="1"/>
    <col min="12034" max="12034" width="44.140625" style="1" customWidth="1"/>
    <col min="12035" max="12041" width="16.42578125" style="1" customWidth="1"/>
    <col min="12042" max="12288" width="11.5703125" style="1"/>
    <col min="12289" max="12289" width="21.7109375" style="1" customWidth="1"/>
    <col min="12290" max="12290" width="44.140625" style="1" customWidth="1"/>
    <col min="12291" max="12297" width="16.42578125" style="1" customWidth="1"/>
    <col min="12298" max="12544" width="11.5703125" style="1"/>
    <col min="12545" max="12545" width="21.7109375" style="1" customWidth="1"/>
    <col min="12546" max="12546" width="44.140625" style="1" customWidth="1"/>
    <col min="12547" max="12553" width="16.42578125" style="1" customWidth="1"/>
    <col min="12554" max="12800" width="11.5703125" style="1"/>
    <col min="12801" max="12801" width="21.7109375" style="1" customWidth="1"/>
    <col min="12802" max="12802" width="44.140625" style="1" customWidth="1"/>
    <col min="12803" max="12809" width="16.42578125" style="1" customWidth="1"/>
    <col min="12810" max="13056" width="11.5703125" style="1"/>
    <col min="13057" max="13057" width="21.7109375" style="1" customWidth="1"/>
    <col min="13058" max="13058" width="44.140625" style="1" customWidth="1"/>
    <col min="13059" max="13065" width="16.42578125" style="1" customWidth="1"/>
    <col min="13066" max="13312" width="11.5703125" style="1"/>
    <col min="13313" max="13313" width="21.7109375" style="1" customWidth="1"/>
    <col min="13314" max="13314" width="44.140625" style="1" customWidth="1"/>
    <col min="13315" max="13321" width="16.42578125" style="1" customWidth="1"/>
    <col min="13322" max="13568" width="11.5703125" style="1"/>
    <col min="13569" max="13569" width="21.7109375" style="1" customWidth="1"/>
    <col min="13570" max="13570" width="44.140625" style="1" customWidth="1"/>
    <col min="13571" max="13577" width="16.42578125" style="1" customWidth="1"/>
    <col min="13578" max="13824" width="11.5703125" style="1"/>
    <col min="13825" max="13825" width="21.7109375" style="1" customWidth="1"/>
    <col min="13826" max="13826" width="44.140625" style="1" customWidth="1"/>
    <col min="13827" max="13833" width="16.42578125" style="1" customWidth="1"/>
    <col min="13834" max="14080" width="11.5703125" style="1"/>
    <col min="14081" max="14081" width="21.7109375" style="1" customWidth="1"/>
    <col min="14082" max="14082" width="44.140625" style="1" customWidth="1"/>
    <col min="14083" max="14089" width="16.42578125" style="1" customWidth="1"/>
    <col min="14090" max="14336" width="11.5703125" style="1"/>
    <col min="14337" max="14337" width="21.7109375" style="1" customWidth="1"/>
    <col min="14338" max="14338" width="44.140625" style="1" customWidth="1"/>
    <col min="14339" max="14345" width="16.42578125" style="1" customWidth="1"/>
    <col min="14346" max="14592" width="11.5703125" style="1"/>
    <col min="14593" max="14593" width="21.7109375" style="1" customWidth="1"/>
    <col min="14594" max="14594" width="44.140625" style="1" customWidth="1"/>
    <col min="14595" max="14601" width="16.42578125" style="1" customWidth="1"/>
    <col min="14602" max="14848" width="11.5703125" style="1"/>
    <col min="14849" max="14849" width="21.7109375" style="1" customWidth="1"/>
    <col min="14850" max="14850" width="44.140625" style="1" customWidth="1"/>
    <col min="14851" max="14857" width="16.42578125" style="1" customWidth="1"/>
    <col min="14858" max="15104" width="11.5703125" style="1"/>
    <col min="15105" max="15105" width="21.7109375" style="1" customWidth="1"/>
    <col min="15106" max="15106" width="44.140625" style="1" customWidth="1"/>
    <col min="15107" max="15113" width="16.42578125" style="1" customWidth="1"/>
    <col min="15114" max="15360" width="11.5703125" style="1"/>
    <col min="15361" max="15361" width="21.7109375" style="1" customWidth="1"/>
    <col min="15362" max="15362" width="44.140625" style="1" customWidth="1"/>
    <col min="15363" max="15369" width="16.42578125" style="1" customWidth="1"/>
    <col min="15370" max="15616" width="11.5703125" style="1"/>
    <col min="15617" max="15617" width="21.7109375" style="1" customWidth="1"/>
    <col min="15618" max="15618" width="44.140625" style="1" customWidth="1"/>
    <col min="15619" max="15625" width="16.42578125" style="1" customWidth="1"/>
    <col min="15626" max="15872" width="11.5703125" style="1"/>
    <col min="15873" max="15873" width="21.7109375" style="1" customWidth="1"/>
    <col min="15874" max="15874" width="44.140625" style="1" customWidth="1"/>
    <col min="15875" max="15881" width="16.42578125" style="1" customWidth="1"/>
    <col min="15882" max="16128" width="11.5703125" style="1"/>
    <col min="16129" max="16129" width="21.7109375" style="1" customWidth="1"/>
    <col min="16130" max="16130" width="44.140625" style="1" customWidth="1"/>
    <col min="16131" max="16137" width="16.42578125" style="1" customWidth="1"/>
    <col min="16138" max="16384" width="11.5703125" style="1"/>
  </cols>
  <sheetData>
    <row r="1" spans="1:10" ht="13.15" x14ac:dyDescent="0.25">
      <c r="A1" s="228" t="s">
        <v>0</v>
      </c>
      <c r="B1" s="228"/>
      <c r="C1" s="228"/>
      <c r="D1" s="228"/>
      <c r="E1" s="228"/>
      <c r="F1" s="228"/>
      <c r="G1" s="228"/>
      <c r="H1" s="228"/>
      <c r="I1" s="228"/>
    </row>
    <row r="2" spans="1:10" x14ac:dyDescent="0.2">
      <c r="A2" s="229" t="s">
        <v>1</v>
      </c>
      <c r="B2" s="229"/>
      <c r="C2" s="229"/>
      <c r="D2" s="229"/>
      <c r="E2" s="229"/>
      <c r="F2" s="229"/>
      <c r="G2" s="229"/>
      <c r="H2" s="229"/>
      <c r="I2" s="229"/>
    </row>
    <row r="3" spans="1:10" ht="13.15" x14ac:dyDescent="0.25">
      <c r="A3" s="228" t="s">
        <v>2</v>
      </c>
      <c r="B3" s="228"/>
      <c r="C3" s="228"/>
      <c r="D3" s="228"/>
      <c r="E3" s="228"/>
      <c r="F3" s="228"/>
      <c r="G3" s="228"/>
      <c r="H3" s="228"/>
      <c r="I3" s="228"/>
    </row>
    <row r="4" spans="1:10" ht="13.15" x14ac:dyDescent="0.25">
      <c r="A4" s="136"/>
      <c r="B4" s="136"/>
      <c r="C4" s="136"/>
      <c r="D4" s="136"/>
      <c r="E4" s="136"/>
      <c r="F4" s="136"/>
      <c r="G4" s="136"/>
      <c r="H4" s="136"/>
      <c r="I4" s="136"/>
    </row>
    <row r="5" spans="1:10" ht="18" x14ac:dyDescent="0.2">
      <c r="A5" s="133" t="s">
        <v>568</v>
      </c>
      <c r="B5" s="133" t="s">
        <v>509</v>
      </c>
      <c r="C5" s="148" t="s">
        <v>510</v>
      </c>
      <c r="D5" s="148" t="s">
        <v>511</v>
      </c>
      <c r="E5" s="148"/>
      <c r="F5" s="148" t="s">
        <v>567</v>
      </c>
      <c r="G5" s="148" t="s">
        <v>571</v>
      </c>
      <c r="H5" s="148" t="s">
        <v>512</v>
      </c>
      <c r="I5" s="148" t="s">
        <v>513</v>
      </c>
      <c r="J5" s="148" t="s">
        <v>569</v>
      </c>
    </row>
    <row r="6" spans="1:10" ht="12.6" hidden="1" x14ac:dyDescent="0.25">
      <c r="A6" s="149"/>
      <c r="B6" s="150"/>
      <c r="C6" s="149" t="s">
        <v>514</v>
      </c>
      <c r="D6" s="149" t="s">
        <v>515</v>
      </c>
      <c r="E6" s="149" t="s">
        <v>516</v>
      </c>
      <c r="F6" s="149" t="s">
        <v>517</v>
      </c>
      <c r="G6" s="149" t="s">
        <v>518</v>
      </c>
      <c r="H6" s="149" t="s">
        <v>519</v>
      </c>
      <c r="I6" s="151"/>
      <c r="J6" s="123"/>
    </row>
    <row r="7" spans="1:10" s="135" customFormat="1" ht="12.6" x14ac:dyDescent="0.25">
      <c r="A7" s="152" t="s">
        <v>520</v>
      </c>
      <c r="B7" s="152" t="s">
        <v>570</v>
      </c>
      <c r="C7" s="153">
        <f>+C8+C24</f>
        <v>21861337879.639999</v>
      </c>
      <c r="D7" s="153">
        <f t="shared" ref="D7:I7" si="0">+D8+D24</f>
        <v>6453396752.1999998</v>
      </c>
      <c r="E7" s="153">
        <f t="shared" si="0"/>
        <v>0</v>
      </c>
      <c r="F7" s="160">
        <f t="shared" si="0"/>
        <v>28314734631.84</v>
      </c>
      <c r="G7" s="153">
        <f t="shared" si="0"/>
        <v>7919453852.0500002</v>
      </c>
      <c r="H7" s="160">
        <f t="shared" si="0"/>
        <v>15284877554.18</v>
      </c>
      <c r="I7" s="153">
        <f t="shared" si="0"/>
        <v>13029857077.66</v>
      </c>
      <c r="J7" s="160">
        <f t="shared" ref="J7:J51" si="1">+H7/$H$51*100</f>
        <v>84.998329625397801</v>
      </c>
    </row>
    <row r="8" spans="1:10" ht="12.6" x14ac:dyDescent="0.25">
      <c r="A8" s="119" t="s">
        <v>521</v>
      </c>
      <c r="B8" s="154" t="s">
        <v>588</v>
      </c>
      <c r="C8" s="155">
        <f>+C9+C11</f>
        <v>14252978437</v>
      </c>
      <c r="D8" s="155">
        <f t="shared" ref="D8:I8" si="2">+D9+D11</f>
        <v>1354724620</v>
      </c>
      <c r="E8" s="155">
        <f t="shared" si="2"/>
        <v>0</v>
      </c>
      <c r="F8" s="161">
        <f t="shared" si="2"/>
        <v>15607703057</v>
      </c>
      <c r="G8" s="155">
        <f t="shared" si="2"/>
        <v>4231527542.5500002</v>
      </c>
      <c r="H8" s="161">
        <f t="shared" si="2"/>
        <v>6880508408.6100006</v>
      </c>
      <c r="I8" s="155">
        <f t="shared" si="2"/>
        <v>8727194648.3899994</v>
      </c>
      <c r="J8" s="161">
        <f t="shared" si="1"/>
        <v>38.262113623894777</v>
      </c>
    </row>
    <row r="9" spans="1:10" ht="13.15" customHeight="1" x14ac:dyDescent="0.25">
      <c r="A9" s="156" t="s">
        <v>522</v>
      </c>
      <c r="B9" s="137" t="s">
        <v>572</v>
      </c>
      <c r="C9" s="157">
        <f>+C10</f>
        <v>1000000000</v>
      </c>
      <c r="D9" s="157">
        <f>+D10</f>
        <v>0</v>
      </c>
      <c r="E9" s="157">
        <f t="shared" ref="E9:I9" si="3">+E10</f>
        <v>0</v>
      </c>
      <c r="F9" s="162">
        <f t="shared" si="3"/>
        <v>1000000000</v>
      </c>
      <c r="G9" s="157">
        <f t="shared" si="3"/>
        <v>37178526</v>
      </c>
      <c r="H9" s="162">
        <f t="shared" si="3"/>
        <v>260888960</v>
      </c>
      <c r="I9" s="157">
        <f t="shared" si="3"/>
        <v>739111040</v>
      </c>
      <c r="J9" s="162">
        <f t="shared" si="1"/>
        <v>1.4507885810078291</v>
      </c>
    </row>
    <row r="10" spans="1:10" ht="12.6" x14ac:dyDescent="0.25">
      <c r="A10" s="158" t="s">
        <v>523</v>
      </c>
      <c r="B10" s="138" t="s">
        <v>573</v>
      </c>
      <c r="C10" s="159">
        <v>1000000000</v>
      </c>
      <c r="D10" s="159">
        <v>0</v>
      </c>
      <c r="E10" s="159">
        <v>0</v>
      </c>
      <c r="F10" s="163">
        <v>1000000000</v>
      </c>
      <c r="G10" s="159">
        <v>37178526</v>
      </c>
      <c r="H10" s="163">
        <f>223710434+G10</f>
        <v>260888960</v>
      </c>
      <c r="I10" s="159">
        <f>+F10-H10</f>
        <v>739111040</v>
      </c>
      <c r="J10" s="163">
        <f t="shared" si="1"/>
        <v>1.4507885810078291</v>
      </c>
    </row>
    <row r="11" spans="1:10" ht="12.6" x14ac:dyDescent="0.25">
      <c r="A11" s="156" t="s">
        <v>524</v>
      </c>
      <c r="B11" s="137" t="s">
        <v>574</v>
      </c>
      <c r="C11" s="157">
        <f>+C12+C15+C19</f>
        <v>13252978437</v>
      </c>
      <c r="D11" s="157">
        <f t="shared" ref="D11:I11" si="4">+D12+D15+D19</f>
        <v>1354724620</v>
      </c>
      <c r="E11" s="157">
        <f t="shared" si="4"/>
        <v>0</v>
      </c>
      <c r="F11" s="162">
        <f t="shared" si="4"/>
        <v>14607703057</v>
      </c>
      <c r="G11" s="157">
        <f t="shared" si="4"/>
        <v>4194349016.5500002</v>
      </c>
      <c r="H11" s="162">
        <f t="shared" si="4"/>
        <v>6619619448.6100006</v>
      </c>
      <c r="I11" s="157">
        <f t="shared" si="4"/>
        <v>7988083608.3899994</v>
      </c>
      <c r="J11" s="162">
        <f t="shared" si="1"/>
        <v>36.811325042886949</v>
      </c>
    </row>
    <row r="12" spans="1:10" ht="12.6" x14ac:dyDescent="0.25">
      <c r="A12" s="158" t="s">
        <v>525</v>
      </c>
      <c r="B12" s="139" t="s">
        <v>575</v>
      </c>
      <c r="C12" s="159">
        <f>+C13+C14</f>
        <v>703789042</v>
      </c>
      <c r="D12" s="159">
        <f t="shared" ref="D12:I12" si="5">+D13+D14</f>
        <v>0</v>
      </c>
      <c r="E12" s="159">
        <f t="shared" si="5"/>
        <v>0</v>
      </c>
      <c r="F12" s="164">
        <f t="shared" si="5"/>
        <v>703789042</v>
      </c>
      <c r="G12" s="159">
        <f t="shared" si="5"/>
        <v>39137183</v>
      </c>
      <c r="H12" s="164">
        <f t="shared" si="5"/>
        <v>184772272.92000002</v>
      </c>
      <c r="I12" s="159">
        <f t="shared" si="5"/>
        <v>519016769.07999998</v>
      </c>
      <c r="J12" s="164">
        <f t="shared" si="1"/>
        <v>1.027508038819267</v>
      </c>
    </row>
    <row r="13" spans="1:10" ht="12.6" x14ac:dyDescent="0.25">
      <c r="A13" s="158" t="s">
        <v>526</v>
      </c>
      <c r="B13" s="138" t="s">
        <v>576</v>
      </c>
      <c r="C13" s="159">
        <v>650000000</v>
      </c>
      <c r="D13" s="159">
        <v>0</v>
      </c>
      <c r="E13" s="159">
        <v>0</v>
      </c>
      <c r="F13" s="163">
        <v>650000000</v>
      </c>
      <c r="G13" s="159">
        <v>33983593</v>
      </c>
      <c r="H13" s="163">
        <f>129785089.92+G13</f>
        <v>163768682.92000002</v>
      </c>
      <c r="I13" s="159">
        <f>+F13-H13</f>
        <v>486231317.07999998</v>
      </c>
      <c r="J13" s="163">
        <f t="shared" si="1"/>
        <v>0.91070827645228047</v>
      </c>
    </row>
    <row r="14" spans="1:10" x14ac:dyDescent="0.2">
      <c r="A14" s="158" t="s">
        <v>527</v>
      </c>
      <c r="B14" s="138" t="s">
        <v>577</v>
      </c>
      <c r="C14" s="159">
        <v>53789042</v>
      </c>
      <c r="D14" s="159">
        <v>0</v>
      </c>
      <c r="E14" s="159">
        <v>0</v>
      </c>
      <c r="F14" s="163">
        <v>53789042</v>
      </c>
      <c r="G14" s="159">
        <v>5153590</v>
      </c>
      <c r="H14" s="163">
        <v>21003590</v>
      </c>
      <c r="I14" s="159">
        <f>+F14-H14</f>
        <v>32785452</v>
      </c>
      <c r="J14" s="163">
        <f t="shared" si="1"/>
        <v>0.11679976236698644</v>
      </c>
    </row>
    <row r="15" spans="1:10" ht="12.6" x14ac:dyDescent="0.25">
      <c r="A15" s="158" t="s">
        <v>528</v>
      </c>
      <c r="B15" s="140" t="s">
        <v>578</v>
      </c>
      <c r="C15" s="159">
        <f>SUM(C16:C18)</f>
        <v>8036908723</v>
      </c>
      <c r="D15" s="159">
        <f t="shared" ref="D15:I15" si="6">SUM(D16:D18)</f>
        <v>1354724620</v>
      </c>
      <c r="E15" s="159">
        <f t="shared" si="6"/>
        <v>0</v>
      </c>
      <c r="F15" s="164">
        <f t="shared" si="6"/>
        <v>9391633343</v>
      </c>
      <c r="G15" s="159">
        <f t="shared" si="6"/>
        <v>2393645715</v>
      </c>
      <c r="H15" s="164">
        <f t="shared" si="6"/>
        <v>4155150580</v>
      </c>
      <c r="I15" s="159">
        <f t="shared" si="6"/>
        <v>5236482763</v>
      </c>
      <c r="J15" s="164">
        <f t="shared" si="1"/>
        <v>23.106554657705939</v>
      </c>
    </row>
    <row r="16" spans="1:10" x14ac:dyDescent="0.2">
      <c r="A16" s="158" t="s">
        <v>529</v>
      </c>
      <c r="B16" s="141" t="s">
        <v>579</v>
      </c>
      <c r="C16" s="159">
        <v>300300000</v>
      </c>
      <c r="D16" s="159">
        <v>0</v>
      </c>
      <c r="E16" s="159">
        <v>0</v>
      </c>
      <c r="F16" s="163">
        <v>300300000</v>
      </c>
      <c r="G16" s="159">
        <v>28334931</v>
      </c>
      <c r="H16" s="163">
        <f>129130984+G16</f>
        <v>157465915</v>
      </c>
      <c r="I16" s="159">
        <f>+F16-H16</f>
        <v>142834085</v>
      </c>
      <c r="J16" s="163">
        <f t="shared" si="1"/>
        <v>0.87565894463280247</v>
      </c>
    </row>
    <row r="17" spans="1:10" ht="12.6" x14ac:dyDescent="0.25">
      <c r="A17" s="158" t="s">
        <v>530</v>
      </c>
      <c r="B17" s="141" t="s">
        <v>580</v>
      </c>
      <c r="C17" s="159">
        <v>144908723</v>
      </c>
      <c r="D17" s="159">
        <v>1354724620</v>
      </c>
      <c r="E17" s="159">
        <v>0</v>
      </c>
      <c r="F17" s="163">
        <v>1499633343</v>
      </c>
      <c r="G17" s="159">
        <v>0</v>
      </c>
      <c r="H17" s="163">
        <v>327362310</v>
      </c>
      <c r="I17" s="159">
        <f>+F17-H17</f>
        <v>1172271033</v>
      </c>
      <c r="J17" s="163">
        <f t="shared" si="1"/>
        <v>1.8204430773933289</v>
      </c>
    </row>
    <row r="18" spans="1:10" ht="12.6" x14ac:dyDescent="0.25">
      <c r="A18" s="158" t="s">
        <v>531</v>
      </c>
      <c r="B18" s="141" t="s">
        <v>581</v>
      </c>
      <c r="C18" s="159">
        <v>7591700000</v>
      </c>
      <c r="D18" s="159">
        <v>0</v>
      </c>
      <c r="E18" s="159">
        <v>0</v>
      </c>
      <c r="F18" s="163">
        <v>7591700000</v>
      </c>
      <c r="G18" s="159">
        <v>2365310784</v>
      </c>
      <c r="H18" s="163">
        <f>1305011571+G18</f>
        <v>3670322355</v>
      </c>
      <c r="I18" s="159">
        <f>+F18-H18</f>
        <v>3921377645</v>
      </c>
      <c r="J18" s="163">
        <f t="shared" si="1"/>
        <v>20.410452635679807</v>
      </c>
    </row>
    <row r="19" spans="1:10" ht="12.6" x14ac:dyDescent="0.25">
      <c r="A19" s="158" t="s">
        <v>532</v>
      </c>
      <c r="B19" s="140" t="s">
        <v>582</v>
      </c>
      <c r="C19" s="159">
        <f>SUM(C20:C23)</f>
        <v>4512280672</v>
      </c>
      <c r="D19" s="159">
        <f t="shared" ref="D19:I19" si="7">SUM(D20:D23)</f>
        <v>0</v>
      </c>
      <c r="E19" s="159">
        <f t="shared" si="7"/>
        <v>0</v>
      </c>
      <c r="F19" s="164">
        <f t="shared" si="7"/>
        <v>4512280672</v>
      </c>
      <c r="G19" s="159">
        <f t="shared" si="7"/>
        <v>1761566118.55</v>
      </c>
      <c r="H19" s="164">
        <f t="shared" si="7"/>
        <v>2279696595.6900001</v>
      </c>
      <c r="I19" s="159">
        <f t="shared" si="7"/>
        <v>2232584076.3099999</v>
      </c>
      <c r="J19" s="164">
        <f t="shared" si="1"/>
        <v>12.67726234636174</v>
      </c>
    </row>
    <row r="20" spans="1:10" ht="12.6" x14ac:dyDescent="0.25">
      <c r="A20" s="158" t="s">
        <v>533</v>
      </c>
      <c r="B20" s="141" t="s">
        <v>583</v>
      </c>
      <c r="C20" s="159">
        <v>2728792374</v>
      </c>
      <c r="D20" s="159">
        <v>0</v>
      </c>
      <c r="E20" s="159">
        <v>0</v>
      </c>
      <c r="F20" s="163">
        <v>2728792374</v>
      </c>
      <c r="G20" s="159">
        <v>1551409547</v>
      </c>
      <c r="H20" s="163">
        <v>1558705095</v>
      </c>
      <c r="I20" s="159">
        <f>+F20-H20</f>
        <v>1170087279</v>
      </c>
      <c r="J20" s="163">
        <f t="shared" si="1"/>
        <v>8.6678698592103078</v>
      </c>
    </row>
    <row r="21" spans="1:10" ht="12.6" x14ac:dyDescent="0.25">
      <c r="A21" s="158" t="s">
        <v>534</v>
      </c>
      <c r="B21" s="141" t="s">
        <v>584</v>
      </c>
      <c r="C21" s="159">
        <v>261450000</v>
      </c>
      <c r="D21" s="159">
        <v>0</v>
      </c>
      <c r="E21" s="159">
        <v>0</v>
      </c>
      <c r="F21" s="163">
        <v>261450000</v>
      </c>
      <c r="G21" s="159">
        <v>101405153</v>
      </c>
      <c r="H21" s="163">
        <f>10327904+G21</f>
        <v>111733057</v>
      </c>
      <c r="I21" s="159">
        <f>+F21-H21</f>
        <v>149716943</v>
      </c>
      <c r="J21" s="163">
        <f t="shared" si="1"/>
        <v>0.62134113768822141</v>
      </c>
    </row>
    <row r="22" spans="1:10" ht="12.6" x14ac:dyDescent="0.25">
      <c r="A22" s="158" t="s">
        <v>535</v>
      </c>
      <c r="B22" s="141" t="s">
        <v>585</v>
      </c>
      <c r="C22" s="159">
        <v>1322038298</v>
      </c>
      <c r="D22" s="159">
        <v>0</v>
      </c>
      <c r="E22" s="159">
        <v>0</v>
      </c>
      <c r="F22" s="163">
        <v>1322038298</v>
      </c>
      <c r="G22" s="159">
        <v>2565306</v>
      </c>
      <c r="H22" s="163">
        <f>401406909+G22</f>
        <v>403972215</v>
      </c>
      <c r="I22" s="159">
        <f>+F22-H22</f>
        <v>918066083</v>
      </c>
      <c r="J22" s="163">
        <f t="shared" si="1"/>
        <v>2.246466376217835</v>
      </c>
    </row>
    <row r="23" spans="1:10" ht="12.6" x14ac:dyDescent="0.25">
      <c r="A23" s="158" t="s">
        <v>536</v>
      </c>
      <c r="B23" s="141" t="s">
        <v>582</v>
      </c>
      <c r="C23" s="159">
        <v>200000000</v>
      </c>
      <c r="D23" s="159">
        <v>0</v>
      </c>
      <c r="E23" s="159">
        <v>0</v>
      </c>
      <c r="F23" s="163">
        <v>200000000</v>
      </c>
      <c r="G23" s="159">
        <v>106186112.55</v>
      </c>
      <c r="H23" s="163">
        <f>99100116.14+G23</f>
        <v>205286228.69</v>
      </c>
      <c r="I23" s="159">
        <f>+F23-H23</f>
        <v>-5286228.6899999976</v>
      </c>
      <c r="J23" s="163">
        <f t="shared" si="1"/>
        <v>1.1415849732453753</v>
      </c>
    </row>
    <row r="24" spans="1:10" ht="12.6" x14ac:dyDescent="0.25">
      <c r="A24" s="119" t="s">
        <v>537</v>
      </c>
      <c r="B24" s="154" t="s">
        <v>589</v>
      </c>
      <c r="C24" s="155">
        <f>+C25+C26</f>
        <v>7608359442.6399994</v>
      </c>
      <c r="D24" s="155">
        <f t="shared" ref="D24:I24" si="8">+D25+D26</f>
        <v>5098672132.1999998</v>
      </c>
      <c r="E24" s="155">
        <f t="shared" si="8"/>
        <v>0</v>
      </c>
      <c r="F24" s="161">
        <f t="shared" si="8"/>
        <v>12707031574.84</v>
      </c>
      <c r="G24" s="155">
        <f t="shared" si="8"/>
        <v>3687926309.5</v>
      </c>
      <c r="H24" s="161">
        <f t="shared" si="8"/>
        <v>8404369145.5699997</v>
      </c>
      <c r="I24" s="155">
        <f t="shared" si="8"/>
        <v>4302662429.2700005</v>
      </c>
      <c r="J24" s="161">
        <f t="shared" si="1"/>
        <v>46.736216001503024</v>
      </c>
    </row>
    <row r="25" spans="1:10" ht="12.6" x14ac:dyDescent="0.25">
      <c r="A25" s="156" t="s">
        <v>538</v>
      </c>
      <c r="B25" s="142" t="s">
        <v>586</v>
      </c>
      <c r="C25" s="157">
        <v>550000000</v>
      </c>
      <c r="D25" s="157">
        <v>0</v>
      </c>
      <c r="E25" s="157">
        <v>0</v>
      </c>
      <c r="F25" s="162">
        <v>550000000</v>
      </c>
      <c r="G25" s="157">
        <v>42000349.520000003</v>
      </c>
      <c r="H25" s="162">
        <f>301478781.32+G25</f>
        <v>343479130.83999997</v>
      </c>
      <c r="I25" s="157">
        <f>+F25-H25</f>
        <v>206520869.16000003</v>
      </c>
      <c r="J25" s="162">
        <f t="shared" si="1"/>
        <v>1.9100677960353938</v>
      </c>
    </row>
    <row r="26" spans="1:10" ht="12.6" x14ac:dyDescent="0.25">
      <c r="A26" s="156" t="s">
        <v>539</v>
      </c>
      <c r="B26" s="142" t="s">
        <v>587</v>
      </c>
      <c r="C26" s="157">
        <f>+C27+C28+C29+C30+C36</f>
        <v>7058359442.6399994</v>
      </c>
      <c r="D26" s="157">
        <f>+D27+D28+D29+D30+D36</f>
        <v>5098672132.1999998</v>
      </c>
      <c r="E26" s="157">
        <f t="shared" ref="E26:I26" si="9">+E27+E28+E29+E30+E36</f>
        <v>0</v>
      </c>
      <c r="F26" s="162">
        <f t="shared" si="9"/>
        <v>12157031574.84</v>
      </c>
      <c r="G26" s="157">
        <f t="shared" si="9"/>
        <v>3645925959.98</v>
      </c>
      <c r="H26" s="162">
        <f t="shared" si="9"/>
        <v>8060890014.7299995</v>
      </c>
      <c r="I26" s="157">
        <f t="shared" si="9"/>
        <v>4096141560.1100001</v>
      </c>
      <c r="J26" s="162">
        <f t="shared" si="1"/>
        <v>44.826148205467625</v>
      </c>
    </row>
    <row r="27" spans="1:10" ht="12.6" x14ac:dyDescent="0.25">
      <c r="A27" s="158" t="s">
        <v>602</v>
      </c>
      <c r="B27" s="143" t="s">
        <v>590</v>
      </c>
      <c r="C27" s="159">
        <v>4243866995.6399999</v>
      </c>
      <c r="D27" s="159">
        <v>3590958274.7199998</v>
      </c>
      <c r="E27" s="159">
        <v>0</v>
      </c>
      <c r="F27" s="165">
        <f>7834825270.36+3488531911.48</f>
        <v>11323357181.84</v>
      </c>
      <c r="G27" s="159">
        <v>3590958274.7199998</v>
      </c>
      <c r="H27" s="165">
        <v>7834825270.3599997</v>
      </c>
      <c r="I27" s="159">
        <v>0</v>
      </c>
      <c r="J27" s="165">
        <f t="shared" si="1"/>
        <v>43.569015095272199</v>
      </c>
    </row>
    <row r="28" spans="1:10" ht="12.6" hidden="1" x14ac:dyDescent="0.25">
      <c r="A28" s="158" t="s">
        <v>540</v>
      </c>
      <c r="B28" s="143" t="s">
        <v>590</v>
      </c>
      <c r="C28" s="159">
        <v>1980818054</v>
      </c>
      <c r="D28" s="159">
        <v>1507713857.48</v>
      </c>
      <c r="E28" s="159">
        <v>0</v>
      </c>
      <c r="F28" s="165"/>
      <c r="G28" s="159">
        <v>0</v>
      </c>
      <c r="H28" s="165">
        <v>0</v>
      </c>
      <c r="I28" s="159">
        <v>3488531911.48</v>
      </c>
      <c r="J28" s="165">
        <f t="shared" si="1"/>
        <v>0</v>
      </c>
    </row>
    <row r="29" spans="1:10" x14ac:dyDescent="0.2">
      <c r="A29" s="158" t="s">
        <v>541</v>
      </c>
      <c r="B29" s="143" t="s">
        <v>591</v>
      </c>
      <c r="C29" s="159">
        <v>0</v>
      </c>
      <c r="D29" s="159">
        <v>0</v>
      </c>
      <c r="E29" s="159">
        <v>0</v>
      </c>
      <c r="F29" s="165">
        <v>0</v>
      </c>
      <c r="G29" s="159">
        <v>0</v>
      </c>
      <c r="H29" s="165">
        <v>47527283</v>
      </c>
      <c r="I29" s="159">
        <v>-47527283</v>
      </c>
      <c r="J29" s="165">
        <f t="shared" si="1"/>
        <v>0.26429650170987506</v>
      </c>
    </row>
    <row r="30" spans="1:10" x14ac:dyDescent="0.2">
      <c r="A30" s="158" t="s">
        <v>542</v>
      </c>
      <c r="B30" s="143" t="s">
        <v>592</v>
      </c>
      <c r="C30" s="159">
        <f>SUM(C31:C35)</f>
        <v>681095320</v>
      </c>
      <c r="D30" s="159">
        <f t="shared" ref="D30:I30" si="10">SUM(D31:D35)</f>
        <v>0</v>
      </c>
      <c r="E30" s="159">
        <f t="shared" si="10"/>
        <v>0</v>
      </c>
      <c r="F30" s="165">
        <f t="shared" si="10"/>
        <v>681095320</v>
      </c>
      <c r="G30" s="159">
        <f t="shared" si="10"/>
        <v>54967685.259999998</v>
      </c>
      <c r="H30" s="165">
        <f t="shared" si="10"/>
        <v>178537461.37</v>
      </c>
      <c r="I30" s="159">
        <f t="shared" si="10"/>
        <v>502557858.63</v>
      </c>
      <c r="J30" s="165">
        <f t="shared" si="1"/>
        <v>0.99283660848555033</v>
      </c>
    </row>
    <row r="31" spans="1:10" ht="12.6" x14ac:dyDescent="0.25">
      <c r="A31" s="158" t="s">
        <v>543</v>
      </c>
      <c r="B31" s="144" t="s">
        <v>593</v>
      </c>
      <c r="C31" s="159">
        <v>448042320</v>
      </c>
      <c r="D31" s="159">
        <v>0</v>
      </c>
      <c r="E31" s="159">
        <v>0</v>
      </c>
      <c r="F31" s="166">
        <v>448042320</v>
      </c>
      <c r="G31" s="159">
        <v>17923705</v>
      </c>
      <c r="H31" s="166">
        <f>71075421.12+G31</f>
        <v>88999126.120000005</v>
      </c>
      <c r="I31" s="159">
        <f>+F31-H31</f>
        <v>359043193.88</v>
      </c>
      <c r="J31" s="166">
        <f t="shared" si="1"/>
        <v>0.4949190486809853</v>
      </c>
    </row>
    <row r="32" spans="1:10" ht="12.6" x14ac:dyDescent="0.25">
      <c r="A32" s="158" t="s">
        <v>544</v>
      </c>
      <c r="B32" s="144" t="s">
        <v>594</v>
      </c>
      <c r="C32" s="159">
        <v>40500000</v>
      </c>
      <c r="D32" s="159">
        <v>0</v>
      </c>
      <c r="E32" s="159">
        <v>0</v>
      </c>
      <c r="F32" s="166">
        <v>40500000</v>
      </c>
      <c r="G32" s="159">
        <v>9781243.2599999998</v>
      </c>
      <c r="H32" s="166">
        <f>40682775.67+G32</f>
        <v>50464018.93</v>
      </c>
      <c r="I32" s="159">
        <f>+F32-H32</f>
        <v>-9964018.9299999997</v>
      </c>
      <c r="J32" s="166">
        <f t="shared" si="1"/>
        <v>0.28062752220487569</v>
      </c>
    </row>
    <row r="33" spans="1:10" x14ac:dyDescent="0.2">
      <c r="A33" s="158" t="s">
        <v>545</v>
      </c>
      <c r="B33" s="144" t="s">
        <v>595</v>
      </c>
      <c r="C33" s="159">
        <v>123053000</v>
      </c>
      <c r="D33" s="159">
        <v>0</v>
      </c>
      <c r="E33" s="159">
        <v>0</v>
      </c>
      <c r="F33" s="166">
        <v>123053000</v>
      </c>
      <c r="G33" s="159">
        <v>0</v>
      </c>
      <c r="H33" s="166">
        <v>0</v>
      </c>
      <c r="I33" s="159">
        <v>123053000</v>
      </c>
      <c r="J33" s="166">
        <f t="shared" si="1"/>
        <v>0</v>
      </c>
    </row>
    <row r="34" spans="1:10" x14ac:dyDescent="0.2">
      <c r="A34" s="158" t="s">
        <v>546</v>
      </c>
      <c r="B34" s="144" t="s">
        <v>596</v>
      </c>
      <c r="C34" s="159">
        <v>35000000</v>
      </c>
      <c r="D34" s="159">
        <v>0</v>
      </c>
      <c r="E34" s="159">
        <v>0</v>
      </c>
      <c r="F34" s="166">
        <v>35000000</v>
      </c>
      <c r="G34" s="159">
        <v>22065851</v>
      </c>
      <c r="H34" s="166">
        <f>2882676.84+G34</f>
        <v>24948527.84</v>
      </c>
      <c r="I34" s="159">
        <v>10051472.16</v>
      </c>
      <c r="J34" s="166">
        <f t="shared" si="1"/>
        <v>0.13873733600389959</v>
      </c>
    </row>
    <row r="35" spans="1:10" x14ac:dyDescent="0.2">
      <c r="A35" s="158" t="s">
        <v>547</v>
      </c>
      <c r="B35" s="144" t="s">
        <v>597</v>
      </c>
      <c r="C35" s="159">
        <v>34500000</v>
      </c>
      <c r="D35" s="159">
        <v>0</v>
      </c>
      <c r="E35" s="159">
        <v>0</v>
      </c>
      <c r="F35" s="166">
        <v>34500000</v>
      </c>
      <c r="G35" s="159">
        <v>5196886</v>
      </c>
      <c r="H35" s="166">
        <f>8928902.48+G35</f>
        <v>14125788.48</v>
      </c>
      <c r="I35" s="159">
        <f>+F35-H35</f>
        <v>20374211.52</v>
      </c>
      <c r="J35" s="166">
        <f t="shared" si="1"/>
        <v>7.8552701595789809E-2</v>
      </c>
    </row>
    <row r="36" spans="1:10" x14ac:dyDescent="0.2">
      <c r="A36" s="158" t="s">
        <v>548</v>
      </c>
      <c r="B36" s="143" t="s">
        <v>549</v>
      </c>
      <c r="C36" s="159">
        <v>152579073</v>
      </c>
      <c r="D36" s="159">
        <v>0</v>
      </c>
      <c r="E36" s="159">
        <v>0</v>
      </c>
      <c r="F36" s="165">
        <v>152579073</v>
      </c>
      <c r="G36" s="159">
        <v>0</v>
      </c>
      <c r="H36" s="165">
        <v>0</v>
      </c>
      <c r="I36" s="159">
        <v>152579073</v>
      </c>
      <c r="J36" s="165">
        <f t="shared" si="1"/>
        <v>0</v>
      </c>
    </row>
    <row r="37" spans="1:10" s="135" customFormat="1" x14ac:dyDescent="0.2">
      <c r="A37" s="152" t="s">
        <v>550</v>
      </c>
      <c r="B37" s="152" t="s">
        <v>22</v>
      </c>
      <c r="C37" s="153">
        <f>+C38</f>
        <v>2164607000</v>
      </c>
      <c r="D37" s="153">
        <f t="shared" ref="D37:I37" si="11">+D38</f>
        <v>0</v>
      </c>
      <c r="E37" s="153">
        <f t="shared" si="11"/>
        <v>0</v>
      </c>
      <c r="F37" s="160">
        <f t="shared" si="11"/>
        <v>2164607000</v>
      </c>
      <c r="G37" s="153">
        <f t="shared" si="11"/>
        <v>166628392</v>
      </c>
      <c r="H37" s="160">
        <f t="shared" si="11"/>
        <v>953728995</v>
      </c>
      <c r="I37" s="153">
        <f t="shared" si="11"/>
        <v>1217039005</v>
      </c>
      <c r="J37" s="160">
        <f t="shared" si="1"/>
        <v>5.3036323780127494</v>
      </c>
    </row>
    <row r="38" spans="1:10" x14ac:dyDescent="0.2">
      <c r="A38" s="119" t="s">
        <v>551</v>
      </c>
      <c r="B38" s="145" t="s">
        <v>23</v>
      </c>
      <c r="C38" s="155">
        <f>SUM(C39:C41)</f>
        <v>2164607000</v>
      </c>
      <c r="D38" s="155">
        <f t="shared" ref="D38:I38" si="12">SUM(D39:D41)</f>
        <v>0</v>
      </c>
      <c r="E38" s="155">
        <f t="shared" si="12"/>
        <v>0</v>
      </c>
      <c r="F38" s="167">
        <f t="shared" si="12"/>
        <v>2164607000</v>
      </c>
      <c r="G38" s="155">
        <f t="shared" si="12"/>
        <v>166628392</v>
      </c>
      <c r="H38" s="167">
        <f t="shared" si="12"/>
        <v>953728995</v>
      </c>
      <c r="I38" s="155">
        <f t="shared" si="12"/>
        <v>1217039005</v>
      </c>
      <c r="J38" s="167">
        <f t="shared" si="1"/>
        <v>5.3036323780127494</v>
      </c>
    </row>
    <row r="39" spans="1:10" x14ac:dyDescent="0.2">
      <c r="A39" s="158" t="s">
        <v>552</v>
      </c>
      <c r="B39" s="144" t="s">
        <v>59</v>
      </c>
      <c r="C39" s="159">
        <v>2071246000</v>
      </c>
      <c r="D39" s="159">
        <v>0</v>
      </c>
      <c r="E39" s="159">
        <v>0</v>
      </c>
      <c r="F39" s="166">
        <v>2071246000</v>
      </c>
      <c r="G39" s="159">
        <v>162791263</v>
      </c>
      <c r="H39" s="166">
        <f>767914958+G39</f>
        <v>930706221</v>
      </c>
      <c r="I39" s="159">
        <f>+F39-H39</f>
        <v>1140539779</v>
      </c>
      <c r="J39" s="166">
        <f t="shared" si="1"/>
        <v>5.1756040489400128</v>
      </c>
    </row>
    <row r="40" spans="1:10" x14ac:dyDescent="0.2">
      <c r="A40" s="158" t="s">
        <v>603</v>
      </c>
      <c r="B40" s="144" t="s">
        <v>598</v>
      </c>
      <c r="C40" s="159">
        <v>87200000</v>
      </c>
      <c r="D40" s="159">
        <v>0</v>
      </c>
      <c r="E40" s="159">
        <v>0</v>
      </c>
      <c r="F40" s="166">
        <f>87200000+6161000</f>
        <v>93361000</v>
      </c>
      <c r="G40" s="159">
        <v>3837129</v>
      </c>
      <c r="H40" s="166">
        <f>19185645+G40</f>
        <v>23022774</v>
      </c>
      <c r="I40" s="159">
        <f>+F40-H40</f>
        <v>70338226</v>
      </c>
      <c r="J40" s="166">
        <f t="shared" si="1"/>
        <v>0.12802832907273634</v>
      </c>
    </row>
    <row r="41" spans="1:10" ht="12.6" hidden="1" x14ac:dyDescent="0.25">
      <c r="A41" s="158" t="s">
        <v>553</v>
      </c>
      <c r="B41" s="144" t="s">
        <v>598</v>
      </c>
      <c r="C41" s="159">
        <v>6161000</v>
      </c>
      <c r="D41" s="159">
        <v>0</v>
      </c>
      <c r="E41" s="159">
        <v>0</v>
      </c>
      <c r="F41" s="166"/>
      <c r="G41" s="159">
        <v>0</v>
      </c>
      <c r="H41" s="166">
        <v>0</v>
      </c>
      <c r="I41" s="159">
        <v>6161000</v>
      </c>
      <c r="J41" s="166">
        <f t="shared" si="1"/>
        <v>0</v>
      </c>
    </row>
    <row r="42" spans="1:10" s="135" customFormat="1" x14ac:dyDescent="0.2">
      <c r="A42" s="152" t="s">
        <v>554</v>
      </c>
      <c r="B42" s="152" t="s">
        <v>555</v>
      </c>
      <c r="C42" s="153">
        <v>1793779285.8</v>
      </c>
      <c r="D42" s="153">
        <v>0</v>
      </c>
      <c r="E42" s="153">
        <v>0</v>
      </c>
      <c r="F42" s="160">
        <f>+F45+F46+F48</f>
        <v>1793779285.8</v>
      </c>
      <c r="G42" s="160">
        <f t="shared" ref="G42:H42" si="13">+G45+G46+G48</f>
        <v>0</v>
      </c>
      <c r="H42" s="160">
        <f t="shared" si="13"/>
        <v>1743955721.8</v>
      </c>
      <c r="I42" s="153">
        <v>49823564</v>
      </c>
      <c r="J42" s="160">
        <f t="shared" si="1"/>
        <v>9.6980379965894556</v>
      </c>
    </row>
    <row r="43" spans="1:10" ht="12.6" hidden="1" x14ac:dyDescent="0.25">
      <c r="A43" s="125" t="s">
        <v>556</v>
      </c>
      <c r="B43" s="125" t="s">
        <v>48</v>
      </c>
      <c r="C43" s="121">
        <v>1793779285.8</v>
      </c>
      <c r="D43" s="121">
        <v>0</v>
      </c>
      <c r="E43" s="121">
        <v>0</v>
      </c>
      <c r="F43" s="168">
        <v>1793779285.8</v>
      </c>
      <c r="G43" s="121">
        <v>0</v>
      </c>
      <c r="H43" s="168">
        <v>1743955721.8</v>
      </c>
      <c r="I43" s="121">
        <v>49823564</v>
      </c>
      <c r="J43" s="168">
        <f t="shared" si="1"/>
        <v>9.6980379965894556</v>
      </c>
    </row>
    <row r="44" spans="1:10" ht="12.6" hidden="1" x14ac:dyDescent="0.25">
      <c r="A44" s="125" t="s">
        <v>557</v>
      </c>
      <c r="B44" s="125" t="s">
        <v>25</v>
      </c>
      <c r="C44" s="121">
        <v>1793779285.8</v>
      </c>
      <c r="D44" s="121">
        <v>0</v>
      </c>
      <c r="E44" s="121">
        <v>0</v>
      </c>
      <c r="F44" s="168">
        <v>1793779285.8</v>
      </c>
      <c r="G44" s="121">
        <v>0</v>
      </c>
      <c r="H44" s="168">
        <v>1743955721.8</v>
      </c>
      <c r="I44" s="121">
        <v>49823564</v>
      </c>
      <c r="J44" s="168">
        <f t="shared" si="1"/>
        <v>9.6980379965894556</v>
      </c>
    </row>
    <row r="45" spans="1:10" x14ac:dyDescent="0.2">
      <c r="A45" s="125" t="s">
        <v>558</v>
      </c>
      <c r="B45" s="140" t="s">
        <v>599</v>
      </c>
      <c r="C45" s="121">
        <v>44400000</v>
      </c>
      <c r="D45" s="121">
        <v>0</v>
      </c>
      <c r="E45" s="121">
        <v>0</v>
      </c>
      <c r="F45" s="164">
        <v>44400000</v>
      </c>
      <c r="G45" s="121">
        <v>0</v>
      </c>
      <c r="H45" s="164">
        <v>44400000</v>
      </c>
      <c r="I45" s="121">
        <v>0</v>
      </c>
      <c r="J45" s="164">
        <f t="shared" si="1"/>
        <v>0.24690585985987148</v>
      </c>
    </row>
    <row r="46" spans="1:10" x14ac:dyDescent="0.2">
      <c r="A46" s="125" t="s">
        <v>559</v>
      </c>
      <c r="B46" s="140" t="s">
        <v>600</v>
      </c>
      <c r="C46" s="121">
        <v>1660444825.8</v>
      </c>
      <c r="D46" s="121">
        <v>0</v>
      </c>
      <c r="E46" s="121">
        <v>0</v>
      </c>
      <c r="F46" s="164">
        <v>1660444825.8</v>
      </c>
      <c r="G46" s="121">
        <v>0</v>
      </c>
      <c r="H46" s="164">
        <v>1610621261.8</v>
      </c>
      <c r="I46" s="121">
        <v>49823564</v>
      </c>
      <c r="J46" s="164">
        <f t="shared" si="1"/>
        <v>8.9565726926423466</v>
      </c>
    </row>
    <row r="47" spans="1:10" ht="12.6" hidden="1" x14ac:dyDescent="0.25">
      <c r="A47" s="125" t="s">
        <v>560</v>
      </c>
      <c r="B47" s="125" t="s">
        <v>561</v>
      </c>
      <c r="C47" s="121">
        <v>1660444825.8</v>
      </c>
      <c r="D47" s="121">
        <v>0</v>
      </c>
      <c r="E47" s="121">
        <v>0</v>
      </c>
      <c r="F47" s="168">
        <v>1660444825.8</v>
      </c>
      <c r="G47" s="121">
        <v>0</v>
      </c>
      <c r="H47" s="168">
        <v>1610621261.8</v>
      </c>
      <c r="I47" s="121">
        <v>49823564</v>
      </c>
      <c r="J47" s="168">
        <f t="shared" si="1"/>
        <v>8.9565726926423466</v>
      </c>
    </row>
    <row r="48" spans="1:10" x14ac:dyDescent="0.2">
      <c r="A48" s="125" t="s">
        <v>562</v>
      </c>
      <c r="B48" s="146" t="s">
        <v>601</v>
      </c>
      <c r="C48" s="121">
        <v>88934460</v>
      </c>
      <c r="D48" s="121">
        <v>0</v>
      </c>
      <c r="E48" s="121">
        <v>0</v>
      </c>
      <c r="F48" s="169">
        <v>88934460</v>
      </c>
      <c r="G48" s="121">
        <v>0</v>
      </c>
      <c r="H48" s="169">
        <v>88934460</v>
      </c>
      <c r="I48" s="121">
        <v>0</v>
      </c>
      <c r="J48" s="169">
        <f t="shared" si="1"/>
        <v>0.49455944408723751</v>
      </c>
    </row>
    <row r="49" spans="1:10" ht="12.6" hidden="1" x14ac:dyDescent="0.25">
      <c r="A49" s="125" t="s">
        <v>563</v>
      </c>
      <c r="B49" s="125" t="s">
        <v>564</v>
      </c>
      <c r="C49" s="121">
        <v>87399210</v>
      </c>
      <c r="D49" s="121">
        <v>0</v>
      </c>
      <c r="E49" s="121">
        <v>0</v>
      </c>
      <c r="F49" s="168">
        <v>87399210</v>
      </c>
      <c r="G49" s="121">
        <v>0</v>
      </c>
      <c r="H49" s="168">
        <v>87399210</v>
      </c>
      <c r="I49" s="121">
        <v>0</v>
      </c>
      <c r="J49" s="168">
        <f t="shared" si="1"/>
        <v>0.48602200666944773</v>
      </c>
    </row>
    <row r="50" spans="1:10" ht="12.6" hidden="1" x14ac:dyDescent="0.25">
      <c r="A50" s="125" t="s">
        <v>565</v>
      </c>
      <c r="B50" s="125" t="s">
        <v>566</v>
      </c>
      <c r="C50" s="121">
        <v>1535250</v>
      </c>
      <c r="D50" s="121">
        <v>0</v>
      </c>
      <c r="E50" s="121">
        <v>0</v>
      </c>
      <c r="F50" s="168">
        <v>1535250</v>
      </c>
      <c r="G50" s="121">
        <v>0</v>
      </c>
      <c r="H50" s="168">
        <v>1535250</v>
      </c>
      <c r="I50" s="121">
        <v>0</v>
      </c>
      <c r="J50" s="168">
        <f t="shared" si="1"/>
        <v>8.5374374177898116E-3</v>
      </c>
    </row>
    <row r="51" spans="1:10" x14ac:dyDescent="0.2">
      <c r="A51" s="128"/>
      <c r="B51" s="147" t="s">
        <v>63</v>
      </c>
      <c r="C51" s="129" t="e">
        <f>+#REF!+#REF!</f>
        <v>#REF!</v>
      </c>
      <c r="D51" s="129" t="e">
        <f>+#REF!+#REF!</f>
        <v>#REF!</v>
      </c>
      <c r="E51" s="129" t="e">
        <f>+#REF!+#REF!</f>
        <v>#REF!</v>
      </c>
      <c r="F51" s="170">
        <f>+F7+F37+F42</f>
        <v>32273120917.639999</v>
      </c>
      <c r="G51" s="129">
        <f t="shared" ref="G51:H51" si="14">+G7+G37+G42</f>
        <v>8086082244.0500002</v>
      </c>
      <c r="H51" s="170">
        <f t="shared" si="14"/>
        <v>17982562270.98</v>
      </c>
      <c r="I51" s="129" t="e">
        <f>+#REF!+#REF!</f>
        <v>#REF!</v>
      </c>
      <c r="J51" s="170">
        <f t="shared" si="1"/>
        <v>100</v>
      </c>
    </row>
    <row r="52" spans="1:10" x14ac:dyDescent="0.2">
      <c r="F52" s="171"/>
    </row>
  </sheetData>
  <mergeCells count="3">
    <mergeCell ref="A1:I1"/>
    <mergeCell ref="A2:I2"/>
    <mergeCell ref="A3:I3"/>
  </mergeCells>
  <pageMargins left="0.75" right="0.75" top="1" bottom="1" header="0" footer="0"/>
  <pageSetup paperSize="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topLeftCell="A206" workbookViewId="0">
      <selection activeCell="H219" sqref="H219"/>
    </sheetView>
  </sheetViews>
  <sheetFormatPr baseColWidth="10" defaultRowHeight="12.75" x14ac:dyDescent="0.2"/>
  <cols>
    <col min="1" max="1" width="14.42578125" style="1" customWidth="1"/>
    <col min="2" max="2" width="4.7109375" style="1" customWidth="1"/>
    <col min="3" max="3" width="48.85546875" style="76" customWidth="1"/>
    <col min="4" max="5" width="17.7109375" style="1" hidden="1" customWidth="1"/>
    <col min="6" max="6" width="14.7109375" style="1" bestFit="1" customWidth="1"/>
    <col min="7" max="7" width="17.7109375" style="1" hidden="1" customWidth="1"/>
    <col min="8" max="8" width="14.42578125" style="1" bestFit="1" customWidth="1"/>
    <col min="9" max="9" width="5.7109375" style="1" bestFit="1" customWidth="1"/>
    <col min="10" max="10" width="13.28515625" style="1" bestFit="1" customWidth="1"/>
    <col min="11" max="11" width="5.28515625" style="1" bestFit="1" customWidth="1"/>
    <col min="12" max="12" width="13.28515625" style="1" bestFit="1" customWidth="1"/>
    <col min="13" max="14" width="17.7109375" style="1" hidden="1" customWidth="1"/>
    <col min="15" max="15" width="13.42578125" style="1" hidden="1" customWidth="1"/>
    <col min="16" max="16" width="5.28515625" style="1" bestFit="1" customWidth="1"/>
    <col min="17" max="259" width="11.5703125" style="1"/>
    <col min="260" max="260" width="14.42578125" style="1" customWidth="1"/>
    <col min="261" max="261" width="4.28515625" style="1" customWidth="1"/>
    <col min="262" max="262" width="58.28515625" style="1" customWidth="1"/>
    <col min="263" max="271" width="17.7109375" style="1" customWidth="1"/>
    <col min="272" max="272" width="13.42578125" style="1" customWidth="1"/>
    <col min="273" max="515" width="11.5703125" style="1"/>
    <col min="516" max="516" width="14.42578125" style="1" customWidth="1"/>
    <col min="517" max="517" width="4.28515625" style="1" customWidth="1"/>
    <col min="518" max="518" width="58.28515625" style="1" customWidth="1"/>
    <col min="519" max="527" width="17.7109375" style="1" customWidth="1"/>
    <col min="528" max="528" width="13.42578125" style="1" customWidth="1"/>
    <col min="529" max="771" width="11.5703125" style="1"/>
    <col min="772" max="772" width="14.42578125" style="1" customWidth="1"/>
    <col min="773" max="773" width="4.28515625" style="1" customWidth="1"/>
    <col min="774" max="774" width="58.28515625" style="1" customWidth="1"/>
    <col min="775" max="783" width="17.7109375" style="1" customWidth="1"/>
    <col min="784" max="784" width="13.42578125" style="1" customWidth="1"/>
    <col min="785" max="1027" width="11.5703125" style="1"/>
    <col min="1028" max="1028" width="14.42578125" style="1" customWidth="1"/>
    <col min="1029" max="1029" width="4.28515625" style="1" customWidth="1"/>
    <col min="1030" max="1030" width="58.28515625" style="1" customWidth="1"/>
    <col min="1031" max="1039" width="17.7109375" style="1" customWidth="1"/>
    <col min="1040" max="1040" width="13.42578125" style="1" customWidth="1"/>
    <col min="1041" max="1283" width="11.5703125" style="1"/>
    <col min="1284" max="1284" width="14.42578125" style="1" customWidth="1"/>
    <col min="1285" max="1285" width="4.28515625" style="1" customWidth="1"/>
    <col min="1286" max="1286" width="58.28515625" style="1" customWidth="1"/>
    <col min="1287" max="1295" width="17.7109375" style="1" customWidth="1"/>
    <col min="1296" max="1296" width="13.42578125" style="1" customWidth="1"/>
    <col min="1297" max="1539" width="11.5703125" style="1"/>
    <col min="1540" max="1540" width="14.42578125" style="1" customWidth="1"/>
    <col min="1541" max="1541" width="4.28515625" style="1" customWidth="1"/>
    <col min="1542" max="1542" width="58.28515625" style="1" customWidth="1"/>
    <col min="1543" max="1551" width="17.7109375" style="1" customWidth="1"/>
    <col min="1552" max="1552" width="13.42578125" style="1" customWidth="1"/>
    <col min="1553" max="1795" width="11.5703125" style="1"/>
    <col min="1796" max="1796" width="14.42578125" style="1" customWidth="1"/>
    <col min="1797" max="1797" width="4.28515625" style="1" customWidth="1"/>
    <col min="1798" max="1798" width="58.28515625" style="1" customWidth="1"/>
    <col min="1799" max="1807" width="17.7109375" style="1" customWidth="1"/>
    <col min="1808" max="1808" width="13.42578125" style="1" customWidth="1"/>
    <col min="1809" max="2051" width="11.5703125" style="1"/>
    <col min="2052" max="2052" width="14.42578125" style="1" customWidth="1"/>
    <col min="2053" max="2053" width="4.28515625" style="1" customWidth="1"/>
    <col min="2054" max="2054" width="58.28515625" style="1" customWidth="1"/>
    <col min="2055" max="2063" width="17.7109375" style="1" customWidth="1"/>
    <col min="2064" max="2064" width="13.42578125" style="1" customWidth="1"/>
    <col min="2065" max="2307" width="11.5703125" style="1"/>
    <col min="2308" max="2308" width="14.42578125" style="1" customWidth="1"/>
    <col min="2309" max="2309" width="4.28515625" style="1" customWidth="1"/>
    <col min="2310" max="2310" width="58.28515625" style="1" customWidth="1"/>
    <col min="2311" max="2319" width="17.7109375" style="1" customWidth="1"/>
    <col min="2320" max="2320" width="13.42578125" style="1" customWidth="1"/>
    <col min="2321" max="2563" width="11.5703125" style="1"/>
    <col min="2564" max="2564" width="14.42578125" style="1" customWidth="1"/>
    <col min="2565" max="2565" width="4.28515625" style="1" customWidth="1"/>
    <col min="2566" max="2566" width="58.28515625" style="1" customWidth="1"/>
    <col min="2567" max="2575" width="17.7109375" style="1" customWidth="1"/>
    <col min="2576" max="2576" width="13.42578125" style="1" customWidth="1"/>
    <col min="2577" max="2819" width="11.5703125" style="1"/>
    <col min="2820" max="2820" width="14.42578125" style="1" customWidth="1"/>
    <col min="2821" max="2821" width="4.28515625" style="1" customWidth="1"/>
    <col min="2822" max="2822" width="58.28515625" style="1" customWidth="1"/>
    <col min="2823" max="2831" width="17.7109375" style="1" customWidth="1"/>
    <col min="2832" max="2832" width="13.42578125" style="1" customWidth="1"/>
    <col min="2833" max="3075" width="11.5703125" style="1"/>
    <col min="3076" max="3076" width="14.42578125" style="1" customWidth="1"/>
    <col min="3077" max="3077" width="4.28515625" style="1" customWidth="1"/>
    <col min="3078" max="3078" width="58.28515625" style="1" customWidth="1"/>
    <col min="3079" max="3087" width="17.7109375" style="1" customWidth="1"/>
    <col min="3088" max="3088" width="13.42578125" style="1" customWidth="1"/>
    <col min="3089" max="3331" width="11.5703125" style="1"/>
    <col min="3332" max="3332" width="14.42578125" style="1" customWidth="1"/>
    <col min="3333" max="3333" width="4.28515625" style="1" customWidth="1"/>
    <col min="3334" max="3334" width="58.28515625" style="1" customWidth="1"/>
    <col min="3335" max="3343" width="17.7109375" style="1" customWidth="1"/>
    <col min="3344" max="3344" width="13.42578125" style="1" customWidth="1"/>
    <col min="3345" max="3587" width="11.5703125" style="1"/>
    <col min="3588" max="3588" width="14.42578125" style="1" customWidth="1"/>
    <col min="3589" max="3589" width="4.28515625" style="1" customWidth="1"/>
    <col min="3590" max="3590" width="58.28515625" style="1" customWidth="1"/>
    <col min="3591" max="3599" width="17.7109375" style="1" customWidth="1"/>
    <col min="3600" max="3600" width="13.42578125" style="1" customWidth="1"/>
    <col min="3601" max="3843" width="11.5703125" style="1"/>
    <col min="3844" max="3844" width="14.42578125" style="1" customWidth="1"/>
    <col min="3845" max="3845" width="4.28515625" style="1" customWidth="1"/>
    <col min="3846" max="3846" width="58.28515625" style="1" customWidth="1"/>
    <col min="3847" max="3855" width="17.7109375" style="1" customWidth="1"/>
    <col min="3856" max="3856" width="13.42578125" style="1" customWidth="1"/>
    <col min="3857" max="4099" width="11.5703125" style="1"/>
    <col min="4100" max="4100" width="14.42578125" style="1" customWidth="1"/>
    <col min="4101" max="4101" width="4.28515625" style="1" customWidth="1"/>
    <col min="4102" max="4102" width="58.28515625" style="1" customWidth="1"/>
    <col min="4103" max="4111" width="17.7109375" style="1" customWidth="1"/>
    <col min="4112" max="4112" width="13.42578125" style="1" customWidth="1"/>
    <col min="4113" max="4355" width="11.5703125" style="1"/>
    <col min="4356" max="4356" width="14.42578125" style="1" customWidth="1"/>
    <col min="4357" max="4357" width="4.28515625" style="1" customWidth="1"/>
    <col min="4358" max="4358" width="58.28515625" style="1" customWidth="1"/>
    <col min="4359" max="4367" width="17.7109375" style="1" customWidth="1"/>
    <col min="4368" max="4368" width="13.42578125" style="1" customWidth="1"/>
    <col min="4369" max="4611" width="11.5703125" style="1"/>
    <col min="4612" max="4612" width="14.42578125" style="1" customWidth="1"/>
    <col min="4613" max="4613" width="4.28515625" style="1" customWidth="1"/>
    <col min="4614" max="4614" width="58.28515625" style="1" customWidth="1"/>
    <col min="4615" max="4623" width="17.7109375" style="1" customWidth="1"/>
    <col min="4624" max="4624" width="13.42578125" style="1" customWidth="1"/>
    <col min="4625" max="4867" width="11.5703125" style="1"/>
    <col min="4868" max="4868" width="14.42578125" style="1" customWidth="1"/>
    <col min="4869" max="4869" width="4.28515625" style="1" customWidth="1"/>
    <col min="4870" max="4870" width="58.28515625" style="1" customWidth="1"/>
    <col min="4871" max="4879" width="17.7109375" style="1" customWidth="1"/>
    <col min="4880" max="4880" width="13.42578125" style="1" customWidth="1"/>
    <col min="4881" max="5123" width="11.5703125" style="1"/>
    <col min="5124" max="5124" width="14.42578125" style="1" customWidth="1"/>
    <col min="5125" max="5125" width="4.28515625" style="1" customWidth="1"/>
    <col min="5126" max="5126" width="58.28515625" style="1" customWidth="1"/>
    <col min="5127" max="5135" width="17.7109375" style="1" customWidth="1"/>
    <col min="5136" max="5136" width="13.42578125" style="1" customWidth="1"/>
    <col min="5137" max="5379" width="11.5703125" style="1"/>
    <col min="5380" max="5380" width="14.42578125" style="1" customWidth="1"/>
    <col min="5381" max="5381" width="4.28515625" style="1" customWidth="1"/>
    <col min="5382" max="5382" width="58.28515625" style="1" customWidth="1"/>
    <col min="5383" max="5391" width="17.7109375" style="1" customWidth="1"/>
    <col min="5392" max="5392" width="13.42578125" style="1" customWidth="1"/>
    <col min="5393" max="5635" width="11.5703125" style="1"/>
    <col min="5636" max="5636" width="14.42578125" style="1" customWidth="1"/>
    <col min="5637" max="5637" width="4.28515625" style="1" customWidth="1"/>
    <col min="5638" max="5638" width="58.28515625" style="1" customWidth="1"/>
    <col min="5639" max="5647" width="17.7109375" style="1" customWidth="1"/>
    <col min="5648" max="5648" width="13.42578125" style="1" customWidth="1"/>
    <col min="5649" max="5891" width="11.5703125" style="1"/>
    <col min="5892" max="5892" width="14.42578125" style="1" customWidth="1"/>
    <col min="5893" max="5893" width="4.28515625" style="1" customWidth="1"/>
    <col min="5894" max="5894" width="58.28515625" style="1" customWidth="1"/>
    <col min="5895" max="5903" width="17.7109375" style="1" customWidth="1"/>
    <col min="5904" max="5904" width="13.42578125" style="1" customWidth="1"/>
    <col min="5905" max="6147" width="11.5703125" style="1"/>
    <col min="6148" max="6148" width="14.42578125" style="1" customWidth="1"/>
    <col min="6149" max="6149" width="4.28515625" style="1" customWidth="1"/>
    <col min="6150" max="6150" width="58.28515625" style="1" customWidth="1"/>
    <col min="6151" max="6159" width="17.7109375" style="1" customWidth="1"/>
    <col min="6160" max="6160" width="13.42578125" style="1" customWidth="1"/>
    <col min="6161" max="6403" width="11.5703125" style="1"/>
    <col min="6404" max="6404" width="14.42578125" style="1" customWidth="1"/>
    <col min="6405" max="6405" width="4.28515625" style="1" customWidth="1"/>
    <col min="6406" max="6406" width="58.28515625" style="1" customWidth="1"/>
    <col min="6407" max="6415" width="17.7109375" style="1" customWidth="1"/>
    <col min="6416" max="6416" width="13.42578125" style="1" customWidth="1"/>
    <col min="6417" max="6659" width="11.5703125" style="1"/>
    <col min="6660" max="6660" width="14.42578125" style="1" customWidth="1"/>
    <col min="6661" max="6661" width="4.28515625" style="1" customWidth="1"/>
    <col min="6662" max="6662" width="58.28515625" style="1" customWidth="1"/>
    <col min="6663" max="6671" width="17.7109375" style="1" customWidth="1"/>
    <col min="6672" max="6672" width="13.42578125" style="1" customWidth="1"/>
    <col min="6673" max="6915" width="11.5703125" style="1"/>
    <col min="6916" max="6916" width="14.42578125" style="1" customWidth="1"/>
    <col min="6917" max="6917" width="4.28515625" style="1" customWidth="1"/>
    <col min="6918" max="6918" width="58.28515625" style="1" customWidth="1"/>
    <col min="6919" max="6927" width="17.7109375" style="1" customWidth="1"/>
    <col min="6928" max="6928" width="13.42578125" style="1" customWidth="1"/>
    <col min="6929" max="7171" width="11.5703125" style="1"/>
    <col min="7172" max="7172" width="14.42578125" style="1" customWidth="1"/>
    <col min="7173" max="7173" width="4.28515625" style="1" customWidth="1"/>
    <col min="7174" max="7174" width="58.28515625" style="1" customWidth="1"/>
    <col min="7175" max="7183" width="17.7109375" style="1" customWidth="1"/>
    <col min="7184" max="7184" width="13.42578125" style="1" customWidth="1"/>
    <col min="7185" max="7427" width="11.5703125" style="1"/>
    <col min="7428" max="7428" width="14.42578125" style="1" customWidth="1"/>
    <col min="7429" max="7429" width="4.28515625" style="1" customWidth="1"/>
    <col min="7430" max="7430" width="58.28515625" style="1" customWidth="1"/>
    <col min="7431" max="7439" width="17.7109375" style="1" customWidth="1"/>
    <col min="7440" max="7440" width="13.42578125" style="1" customWidth="1"/>
    <col min="7441" max="7683" width="11.5703125" style="1"/>
    <col min="7684" max="7684" width="14.42578125" style="1" customWidth="1"/>
    <col min="7685" max="7685" width="4.28515625" style="1" customWidth="1"/>
    <col min="7686" max="7686" width="58.28515625" style="1" customWidth="1"/>
    <col min="7687" max="7695" width="17.7109375" style="1" customWidth="1"/>
    <col min="7696" max="7696" width="13.42578125" style="1" customWidth="1"/>
    <col min="7697" max="7939" width="11.5703125" style="1"/>
    <col min="7940" max="7940" width="14.42578125" style="1" customWidth="1"/>
    <col min="7941" max="7941" width="4.28515625" style="1" customWidth="1"/>
    <col min="7942" max="7942" width="58.28515625" style="1" customWidth="1"/>
    <col min="7943" max="7951" width="17.7109375" style="1" customWidth="1"/>
    <col min="7952" max="7952" width="13.42578125" style="1" customWidth="1"/>
    <col min="7953" max="8195" width="11.5703125" style="1"/>
    <col min="8196" max="8196" width="14.42578125" style="1" customWidth="1"/>
    <col min="8197" max="8197" width="4.28515625" style="1" customWidth="1"/>
    <col min="8198" max="8198" width="58.28515625" style="1" customWidth="1"/>
    <col min="8199" max="8207" width="17.7109375" style="1" customWidth="1"/>
    <col min="8208" max="8208" width="13.42578125" style="1" customWidth="1"/>
    <col min="8209" max="8451" width="11.5703125" style="1"/>
    <col min="8452" max="8452" width="14.42578125" style="1" customWidth="1"/>
    <col min="8453" max="8453" width="4.28515625" style="1" customWidth="1"/>
    <col min="8454" max="8454" width="58.28515625" style="1" customWidth="1"/>
    <col min="8455" max="8463" width="17.7109375" style="1" customWidth="1"/>
    <col min="8464" max="8464" width="13.42578125" style="1" customWidth="1"/>
    <col min="8465" max="8707" width="11.5703125" style="1"/>
    <col min="8708" max="8708" width="14.42578125" style="1" customWidth="1"/>
    <col min="8709" max="8709" width="4.28515625" style="1" customWidth="1"/>
    <col min="8710" max="8710" width="58.28515625" style="1" customWidth="1"/>
    <col min="8711" max="8719" width="17.7109375" style="1" customWidth="1"/>
    <col min="8720" max="8720" width="13.42578125" style="1" customWidth="1"/>
    <col min="8721" max="8963" width="11.5703125" style="1"/>
    <col min="8964" max="8964" width="14.42578125" style="1" customWidth="1"/>
    <col min="8965" max="8965" width="4.28515625" style="1" customWidth="1"/>
    <col min="8966" max="8966" width="58.28515625" style="1" customWidth="1"/>
    <col min="8967" max="8975" width="17.7109375" style="1" customWidth="1"/>
    <col min="8976" max="8976" width="13.42578125" style="1" customWidth="1"/>
    <col min="8977" max="9219" width="11.5703125" style="1"/>
    <col min="9220" max="9220" width="14.42578125" style="1" customWidth="1"/>
    <col min="9221" max="9221" width="4.28515625" style="1" customWidth="1"/>
    <col min="9222" max="9222" width="58.28515625" style="1" customWidth="1"/>
    <col min="9223" max="9231" width="17.7109375" style="1" customWidth="1"/>
    <col min="9232" max="9232" width="13.42578125" style="1" customWidth="1"/>
    <col min="9233" max="9475" width="11.5703125" style="1"/>
    <col min="9476" max="9476" width="14.42578125" style="1" customWidth="1"/>
    <col min="9477" max="9477" width="4.28515625" style="1" customWidth="1"/>
    <col min="9478" max="9478" width="58.28515625" style="1" customWidth="1"/>
    <col min="9479" max="9487" width="17.7109375" style="1" customWidth="1"/>
    <col min="9488" max="9488" width="13.42578125" style="1" customWidth="1"/>
    <col min="9489" max="9731" width="11.5703125" style="1"/>
    <col min="9732" max="9732" width="14.42578125" style="1" customWidth="1"/>
    <col min="9733" max="9733" width="4.28515625" style="1" customWidth="1"/>
    <col min="9734" max="9734" width="58.28515625" style="1" customWidth="1"/>
    <col min="9735" max="9743" width="17.7109375" style="1" customWidth="1"/>
    <col min="9744" max="9744" width="13.42578125" style="1" customWidth="1"/>
    <col min="9745" max="9987" width="11.5703125" style="1"/>
    <col min="9988" max="9988" width="14.42578125" style="1" customWidth="1"/>
    <col min="9989" max="9989" width="4.28515625" style="1" customWidth="1"/>
    <col min="9990" max="9990" width="58.28515625" style="1" customWidth="1"/>
    <col min="9991" max="9999" width="17.7109375" style="1" customWidth="1"/>
    <col min="10000" max="10000" width="13.42578125" style="1" customWidth="1"/>
    <col min="10001" max="10243" width="11.5703125" style="1"/>
    <col min="10244" max="10244" width="14.42578125" style="1" customWidth="1"/>
    <col min="10245" max="10245" width="4.28515625" style="1" customWidth="1"/>
    <col min="10246" max="10246" width="58.28515625" style="1" customWidth="1"/>
    <col min="10247" max="10255" width="17.7109375" style="1" customWidth="1"/>
    <col min="10256" max="10256" width="13.42578125" style="1" customWidth="1"/>
    <col min="10257" max="10499" width="11.5703125" style="1"/>
    <col min="10500" max="10500" width="14.42578125" style="1" customWidth="1"/>
    <col min="10501" max="10501" width="4.28515625" style="1" customWidth="1"/>
    <col min="10502" max="10502" width="58.28515625" style="1" customWidth="1"/>
    <col min="10503" max="10511" width="17.7109375" style="1" customWidth="1"/>
    <col min="10512" max="10512" width="13.42578125" style="1" customWidth="1"/>
    <col min="10513" max="10755" width="11.5703125" style="1"/>
    <col min="10756" max="10756" width="14.42578125" style="1" customWidth="1"/>
    <col min="10757" max="10757" width="4.28515625" style="1" customWidth="1"/>
    <col min="10758" max="10758" width="58.28515625" style="1" customWidth="1"/>
    <col min="10759" max="10767" width="17.7109375" style="1" customWidth="1"/>
    <col min="10768" max="10768" width="13.42578125" style="1" customWidth="1"/>
    <col min="10769" max="11011" width="11.5703125" style="1"/>
    <col min="11012" max="11012" width="14.42578125" style="1" customWidth="1"/>
    <col min="11013" max="11013" width="4.28515625" style="1" customWidth="1"/>
    <col min="11014" max="11014" width="58.28515625" style="1" customWidth="1"/>
    <col min="11015" max="11023" width="17.7109375" style="1" customWidth="1"/>
    <col min="11024" max="11024" width="13.42578125" style="1" customWidth="1"/>
    <col min="11025" max="11267" width="11.5703125" style="1"/>
    <col min="11268" max="11268" width="14.42578125" style="1" customWidth="1"/>
    <col min="11269" max="11269" width="4.28515625" style="1" customWidth="1"/>
    <col min="11270" max="11270" width="58.28515625" style="1" customWidth="1"/>
    <col min="11271" max="11279" width="17.7109375" style="1" customWidth="1"/>
    <col min="11280" max="11280" width="13.42578125" style="1" customWidth="1"/>
    <col min="11281" max="11523" width="11.5703125" style="1"/>
    <col min="11524" max="11524" width="14.42578125" style="1" customWidth="1"/>
    <col min="11525" max="11525" width="4.28515625" style="1" customWidth="1"/>
    <col min="11526" max="11526" width="58.28515625" style="1" customWidth="1"/>
    <col min="11527" max="11535" width="17.7109375" style="1" customWidth="1"/>
    <col min="11536" max="11536" width="13.42578125" style="1" customWidth="1"/>
    <col min="11537" max="11779" width="11.5703125" style="1"/>
    <col min="11780" max="11780" width="14.42578125" style="1" customWidth="1"/>
    <col min="11781" max="11781" width="4.28515625" style="1" customWidth="1"/>
    <col min="11782" max="11782" width="58.28515625" style="1" customWidth="1"/>
    <col min="11783" max="11791" width="17.7109375" style="1" customWidth="1"/>
    <col min="11792" max="11792" width="13.42578125" style="1" customWidth="1"/>
    <col min="11793" max="12035" width="11.5703125" style="1"/>
    <col min="12036" max="12036" width="14.42578125" style="1" customWidth="1"/>
    <col min="12037" max="12037" width="4.28515625" style="1" customWidth="1"/>
    <col min="12038" max="12038" width="58.28515625" style="1" customWidth="1"/>
    <col min="12039" max="12047" width="17.7109375" style="1" customWidth="1"/>
    <col min="12048" max="12048" width="13.42578125" style="1" customWidth="1"/>
    <col min="12049" max="12291" width="11.5703125" style="1"/>
    <col min="12292" max="12292" width="14.42578125" style="1" customWidth="1"/>
    <col min="12293" max="12293" width="4.28515625" style="1" customWidth="1"/>
    <col min="12294" max="12294" width="58.28515625" style="1" customWidth="1"/>
    <col min="12295" max="12303" width="17.7109375" style="1" customWidth="1"/>
    <col min="12304" max="12304" width="13.42578125" style="1" customWidth="1"/>
    <col min="12305" max="12547" width="11.5703125" style="1"/>
    <col min="12548" max="12548" width="14.42578125" style="1" customWidth="1"/>
    <col min="12549" max="12549" width="4.28515625" style="1" customWidth="1"/>
    <col min="12550" max="12550" width="58.28515625" style="1" customWidth="1"/>
    <col min="12551" max="12559" width="17.7109375" style="1" customWidth="1"/>
    <col min="12560" max="12560" width="13.42578125" style="1" customWidth="1"/>
    <col min="12561" max="12803" width="11.5703125" style="1"/>
    <col min="12804" max="12804" width="14.42578125" style="1" customWidth="1"/>
    <col min="12805" max="12805" width="4.28515625" style="1" customWidth="1"/>
    <col min="12806" max="12806" width="58.28515625" style="1" customWidth="1"/>
    <col min="12807" max="12815" width="17.7109375" style="1" customWidth="1"/>
    <col min="12816" max="12816" width="13.42578125" style="1" customWidth="1"/>
    <col min="12817" max="13059" width="11.5703125" style="1"/>
    <col min="13060" max="13060" width="14.42578125" style="1" customWidth="1"/>
    <col min="13061" max="13061" width="4.28515625" style="1" customWidth="1"/>
    <col min="13062" max="13062" width="58.28515625" style="1" customWidth="1"/>
    <col min="13063" max="13071" width="17.7109375" style="1" customWidth="1"/>
    <col min="13072" max="13072" width="13.42578125" style="1" customWidth="1"/>
    <col min="13073" max="13315" width="11.5703125" style="1"/>
    <col min="13316" max="13316" width="14.42578125" style="1" customWidth="1"/>
    <col min="13317" max="13317" width="4.28515625" style="1" customWidth="1"/>
    <col min="13318" max="13318" width="58.28515625" style="1" customWidth="1"/>
    <col min="13319" max="13327" width="17.7109375" style="1" customWidth="1"/>
    <col min="13328" max="13328" width="13.42578125" style="1" customWidth="1"/>
    <col min="13329" max="13571" width="11.5703125" style="1"/>
    <col min="13572" max="13572" width="14.42578125" style="1" customWidth="1"/>
    <col min="13573" max="13573" width="4.28515625" style="1" customWidth="1"/>
    <col min="13574" max="13574" width="58.28515625" style="1" customWidth="1"/>
    <col min="13575" max="13583" width="17.7109375" style="1" customWidth="1"/>
    <col min="13584" max="13584" width="13.42578125" style="1" customWidth="1"/>
    <col min="13585" max="13827" width="11.5703125" style="1"/>
    <col min="13828" max="13828" width="14.42578125" style="1" customWidth="1"/>
    <col min="13829" max="13829" width="4.28515625" style="1" customWidth="1"/>
    <col min="13830" max="13830" width="58.28515625" style="1" customWidth="1"/>
    <col min="13831" max="13839" width="17.7109375" style="1" customWidth="1"/>
    <col min="13840" max="13840" width="13.42578125" style="1" customWidth="1"/>
    <col min="13841" max="14083" width="11.5703125" style="1"/>
    <col min="14084" max="14084" width="14.42578125" style="1" customWidth="1"/>
    <col min="14085" max="14085" width="4.28515625" style="1" customWidth="1"/>
    <col min="14086" max="14086" width="58.28515625" style="1" customWidth="1"/>
    <col min="14087" max="14095" width="17.7109375" style="1" customWidth="1"/>
    <col min="14096" max="14096" width="13.42578125" style="1" customWidth="1"/>
    <col min="14097" max="14339" width="11.5703125" style="1"/>
    <col min="14340" max="14340" width="14.42578125" style="1" customWidth="1"/>
    <col min="14341" max="14341" width="4.28515625" style="1" customWidth="1"/>
    <col min="14342" max="14342" width="58.28515625" style="1" customWidth="1"/>
    <col min="14343" max="14351" width="17.7109375" style="1" customWidth="1"/>
    <col min="14352" max="14352" width="13.42578125" style="1" customWidth="1"/>
    <col min="14353" max="14595" width="11.5703125" style="1"/>
    <col min="14596" max="14596" width="14.42578125" style="1" customWidth="1"/>
    <col min="14597" max="14597" width="4.28515625" style="1" customWidth="1"/>
    <col min="14598" max="14598" width="58.28515625" style="1" customWidth="1"/>
    <col min="14599" max="14607" width="17.7109375" style="1" customWidth="1"/>
    <col min="14608" max="14608" width="13.42578125" style="1" customWidth="1"/>
    <col min="14609" max="14851" width="11.5703125" style="1"/>
    <col min="14852" max="14852" width="14.42578125" style="1" customWidth="1"/>
    <col min="14853" max="14853" width="4.28515625" style="1" customWidth="1"/>
    <col min="14854" max="14854" width="58.28515625" style="1" customWidth="1"/>
    <col min="14855" max="14863" width="17.7109375" style="1" customWidth="1"/>
    <col min="14864" max="14864" width="13.42578125" style="1" customWidth="1"/>
    <col min="14865" max="15107" width="11.5703125" style="1"/>
    <col min="15108" max="15108" width="14.42578125" style="1" customWidth="1"/>
    <col min="15109" max="15109" width="4.28515625" style="1" customWidth="1"/>
    <col min="15110" max="15110" width="58.28515625" style="1" customWidth="1"/>
    <col min="15111" max="15119" width="17.7109375" style="1" customWidth="1"/>
    <col min="15120" max="15120" width="13.42578125" style="1" customWidth="1"/>
    <col min="15121" max="15363" width="11.5703125" style="1"/>
    <col min="15364" max="15364" width="14.42578125" style="1" customWidth="1"/>
    <col min="15365" max="15365" width="4.28515625" style="1" customWidth="1"/>
    <col min="15366" max="15366" width="58.28515625" style="1" customWidth="1"/>
    <col min="15367" max="15375" width="17.7109375" style="1" customWidth="1"/>
    <col min="15376" max="15376" width="13.42578125" style="1" customWidth="1"/>
    <col min="15377" max="15619" width="11.5703125" style="1"/>
    <col min="15620" max="15620" width="14.42578125" style="1" customWidth="1"/>
    <col min="15621" max="15621" width="4.28515625" style="1" customWidth="1"/>
    <col min="15622" max="15622" width="58.28515625" style="1" customWidth="1"/>
    <col min="15623" max="15631" width="17.7109375" style="1" customWidth="1"/>
    <col min="15632" max="15632" width="13.42578125" style="1" customWidth="1"/>
    <col min="15633" max="15875" width="11.5703125" style="1"/>
    <col min="15876" max="15876" width="14.42578125" style="1" customWidth="1"/>
    <col min="15877" max="15877" width="4.28515625" style="1" customWidth="1"/>
    <col min="15878" max="15878" width="58.28515625" style="1" customWidth="1"/>
    <col min="15879" max="15887" width="17.7109375" style="1" customWidth="1"/>
    <col min="15888" max="15888" width="13.42578125" style="1" customWidth="1"/>
    <col min="15889" max="16131" width="11.5703125" style="1"/>
    <col min="16132" max="16132" width="14.42578125" style="1" customWidth="1"/>
    <col min="16133" max="16133" width="4.28515625" style="1" customWidth="1"/>
    <col min="16134" max="16134" width="58.28515625" style="1" customWidth="1"/>
    <col min="16135" max="16143" width="17.7109375" style="1" customWidth="1"/>
    <col min="16144" max="16144" width="13.42578125" style="1" customWidth="1"/>
    <col min="16145" max="16384" width="11.5703125" style="1"/>
  </cols>
  <sheetData>
    <row r="1" spans="1:16" ht="12.6" x14ac:dyDescent="0.25">
      <c r="A1" s="232" t="s">
        <v>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16" x14ac:dyDescent="0.2">
      <c r="A2" s="232" t="s">
        <v>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2.6" x14ac:dyDescent="0.25">
      <c r="A3" s="232" t="s">
        <v>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6" ht="9" customHeight="1" x14ac:dyDescent="0.3">
      <c r="A4" s="109"/>
      <c r="B4" s="110"/>
      <c r="C4" s="110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6" ht="25.9" customHeight="1" x14ac:dyDescent="0.2">
      <c r="A5" s="230" t="s">
        <v>500</v>
      </c>
      <c r="B5" s="231"/>
      <c r="C5" s="133" t="s">
        <v>55</v>
      </c>
      <c r="D5" s="133" t="s">
        <v>80</v>
      </c>
      <c r="E5" s="133" t="s">
        <v>81</v>
      </c>
      <c r="F5" s="133" t="s">
        <v>82</v>
      </c>
      <c r="G5" s="133" t="s">
        <v>83</v>
      </c>
      <c r="H5" s="133" t="s">
        <v>84</v>
      </c>
      <c r="I5" s="133" t="s">
        <v>32</v>
      </c>
      <c r="J5" s="133" t="s">
        <v>57</v>
      </c>
      <c r="K5" s="133" t="s">
        <v>32</v>
      </c>
      <c r="L5" s="133" t="s">
        <v>58</v>
      </c>
      <c r="M5" s="133" t="s">
        <v>85</v>
      </c>
      <c r="N5" s="133" t="s">
        <v>86</v>
      </c>
      <c r="O5" s="133" t="s">
        <v>87</v>
      </c>
      <c r="P5" s="133" t="s">
        <v>32</v>
      </c>
    </row>
    <row r="6" spans="1:16" ht="12.6" x14ac:dyDescent="0.25">
      <c r="A6" s="114" t="s">
        <v>89</v>
      </c>
      <c r="B6" s="115"/>
      <c r="C6" s="116" t="s">
        <v>90</v>
      </c>
      <c r="D6" s="117">
        <v>4357163496</v>
      </c>
      <c r="E6" s="117">
        <v>199397075</v>
      </c>
      <c r="F6" s="117">
        <v>4556560571</v>
      </c>
      <c r="G6" s="117">
        <v>4227114102</v>
      </c>
      <c r="H6" s="117">
        <v>2027963254</v>
      </c>
      <c r="I6" s="117">
        <f t="shared" ref="I6:I69" si="0">+H6/F6*100</f>
        <v>44.506447843728225</v>
      </c>
      <c r="J6" s="117">
        <v>1679102478</v>
      </c>
      <c r="K6" s="117">
        <f t="shared" ref="K6:K69" si="1">+J6/H6*100</f>
        <v>82.79748041233492</v>
      </c>
      <c r="L6" s="117">
        <v>1679102478</v>
      </c>
      <c r="M6" s="117">
        <v>329446469</v>
      </c>
      <c r="N6" s="117">
        <f>+F6-H6</f>
        <v>2528597317</v>
      </c>
      <c r="O6" s="117">
        <v>0</v>
      </c>
      <c r="P6" s="117">
        <f t="shared" ref="P6:P69" si="2">+L6/H6*100</f>
        <v>82.79748041233492</v>
      </c>
    </row>
    <row r="7" spans="1:16" ht="12.6" hidden="1" x14ac:dyDescent="0.25">
      <c r="A7" s="114" t="s">
        <v>91</v>
      </c>
      <c r="B7" s="115"/>
      <c r="C7" s="116" t="s">
        <v>92</v>
      </c>
      <c r="D7" s="118">
        <v>4357163496</v>
      </c>
      <c r="E7" s="118">
        <v>199397075</v>
      </c>
      <c r="F7" s="118">
        <v>4556560571</v>
      </c>
      <c r="G7" s="118">
        <v>4227114102</v>
      </c>
      <c r="H7" s="118">
        <v>2027963254</v>
      </c>
      <c r="I7" s="118">
        <f t="shared" si="0"/>
        <v>44.506447843728225</v>
      </c>
      <c r="J7" s="118">
        <v>1679102478</v>
      </c>
      <c r="K7" s="118">
        <f t="shared" si="1"/>
        <v>82.79748041233492</v>
      </c>
      <c r="L7" s="118">
        <v>1679102478</v>
      </c>
      <c r="M7" s="118">
        <v>329446469</v>
      </c>
      <c r="N7" s="118">
        <f t="shared" ref="N7:N70" si="3">+F7-H7</f>
        <v>2528597317</v>
      </c>
      <c r="O7" s="118">
        <v>0</v>
      </c>
      <c r="P7" s="118">
        <f t="shared" si="2"/>
        <v>82.79748041233492</v>
      </c>
    </row>
    <row r="8" spans="1:16" ht="12.6" hidden="1" x14ac:dyDescent="0.25">
      <c r="A8" s="114" t="s">
        <v>93</v>
      </c>
      <c r="B8" s="115"/>
      <c r="C8" s="116" t="s">
        <v>94</v>
      </c>
      <c r="D8" s="118">
        <v>2603185000</v>
      </c>
      <c r="E8" s="118">
        <v>0</v>
      </c>
      <c r="F8" s="118">
        <v>2603185000</v>
      </c>
      <c r="G8" s="118">
        <v>2603184000</v>
      </c>
      <c r="H8" s="118">
        <v>1129193421</v>
      </c>
      <c r="I8" s="118">
        <f t="shared" si="0"/>
        <v>43.377378903151332</v>
      </c>
      <c r="J8" s="118">
        <v>1055310458</v>
      </c>
      <c r="K8" s="118">
        <f t="shared" si="1"/>
        <v>93.457014393993703</v>
      </c>
      <c r="L8" s="118">
        <v>1055310458</v>
      </c>
      <c r="M8" s="118">
        <v>1000</v>
      </c>
      <c r="N8" s="118">
        <f t="shared" si="3"/>
        <v>1473991579</v>
      </c>
      <c r="O8" s="118">
        <v>0</v>
      </c>
      <c r="P8" s="118">
        <f t="shared" si="2"/>
        <v>93.457014393993703</v>
      </c>
    </row>
    <row r="9" spans="1:16" ht="12.6" hidden="1" x14ac:dyDescent="0.25">
      <c r="A9" s="114" t="s">
        <v>95</v>
      </c>
      <c r="B9" s="115"/>
      <c r="C9" s="116" t="s">
        <v>96</v>
      </c>
      <c r="D9" s="118">
        <v>1887498000</v>
      </c>
      <c r="E9" s="118">
        <v>0</v>
      </c>
      <c r="F9" s="118">
        <v>1887498000</v>
      </c>
      <c r="G9" s="118">
        <v>1887498000</v>
      </c>
      <c r="H9" s="118">
        <v>873565299</v>
      </c>
      <c r="I9" s="118">
        <f t="shared" si="0"/>
        <v>46.281654285196595</v>
      </c>
      <c r="J9" s="118">
        <v>871001299</v>
      </c>
      <c r="K9" s="118">
        <f t="shared" si="1"/>
        <v>99.706490172751245</v>
      </c>
      <c r="L9" s="118">
        <v>871001299</v>
      </c>
      <c r="M9" s="118">
        <v>0</v>
      </c>
      <c r="N9" s="118">
        <f t="shared" si="3"/>
        <v>1013932701</v>
      </c>
      <c r="O9" s="118">
        <v>0</v>
      </c>
      <c r="P9" s="118">
        <f t="shared" si="2"/>
        <v>99.706490172751245</v>
      </c>
    </row>
    <row r="10" spans="1:16" ht="12.6" hidden="1" x14ac:dyDescent="0.25">
      <c r="A10" s="119" t="s">
        <v>97</v>
      </c>
      <c r="B10" s="119" t="s">
        <v>98</v>
      </c>
      <c r="C10" s="120" t="s">
        <v>99</v>
      </c>
      <c r="D10" s="121">
        <v>1181498000</v>
      </c>
      <c r="E10" s="121">
        <v>0</v>
      </c>
      <c r="F10" s="121">
        <v>1181498000</v>
      </c>
      <c r="G10" s="121">
        <v>1181498000</v>
      </c>
      <c r="H10" s="121">
        <v>581860024</v>
      </c>
      <c r="I10" s="121">
        <f t="shared" si="0"/>
        <v>49.247652048501138</v>
      </c>
      <c r="J10" s="121">
        <v>581860024</v>
      </c>
      <c r="K10" s="121">
        <f t="shared" si="1"/>
        <v>100</v>
      </c>
      <c r="L10" s="121">
        <v>581860024</v>
      </c>
      <c r="M10" s="121">
        <v>0</v>
      </c>
      <c r="N10" s="118">
        <f t="shared" si="3"/>
        <v>599637976</v>
      </c>
      <c r="O10" s="121">
        <v>0</v>
      </c>
      <c r="P10" s="121">
        <f t="shared" si="2"/>
        <v>100</v>
      </c>
    </row>
    <row r="11" spans="1:16" ht="12.6" hidden="1" x14ac:dyDescent="0.25">
      <c r="A11" s="119" t="s">
        <v>97</v>
      </c>
      <c r="B11" s="119" t="s">
        <v>100</v>
      </c>
      <c r="C11" s="120" t="s">
        <v>99</v>
      </c>
      <c r="D11" s="121">
        <v>594000000</v>
      </c>
      <c r="E11" s="121">
        <v>0</v>
      </c>
      <c r="F11" s="121">
        <v>594000000</v>
      </c>
      <c r="G11" s="121">
        <v>594000000</v>
      </c>
      <c r="H11" s="121">
        <v>241885660</v>
      </c>
      <c r="I11" s="121">
        <f t="shared" si="0"/>
        <v>40.721491582491581</v>
      </c>
      <c r="J11" s="121">
        <v>239509660</v>
      </c>
      <c r="K11" s="121">
        <f t="shared" si="1"/>
        <v>99.017717710094928</v>
      </c>
      <c r="L11" s="121">
        <v>239509660</v>
      </c>
      <c r="M11" s="121">
        <v>0</v>
      </c>
      <c r="N11" s="118">
        <f t="shared" si="3"/>
        <v>352114340</v>
      </c>
      <c r="O11" s="121">
        <v>0</v>
      </c>
      <c r="P11" s="121">
        <f t="shared" si="2"/>
        <v>99.017717710094928</v>
      </c>
    </row>
    <row r="12" spans="1:16" ht="12.6" hidden="1" x14ac:dyDescent="0.25">
      <c r="A12" s="119" t="s">
        <v>101</v>
      </c>
      <c r="B12" s="119" t="s">
        <v>98</v>
      </c>
      <c r="C12" s="120" t="s">
        <v>102</v>
      </c>
      <c r="D12" s="121">
        <v>65000000</v>
      </c>
      <c r="E12" s="121">
        <v>0</v>
      </c>
      <c r="F12" s="121">
        <v>65000000</v>
      </c>
      <c r="G12" s="121">
        <v>65000000</v>
      </c>
      <c r="H12" s="121">
        <v>49631615</v>
      </c>
      <c r="I12" s="121">
        <f t="shared" si="0"/>
        <v>76.35633076923078</v>
      </c>
      <c r="J12" s="121">
        <v>49631615</v>
      </c>
      <c r="K12" s="121">
        <f t="shared" si="1"/>
        <v>100</v>
      </c>
      <c r="L12" s="121">
        <v>49631615</v>
      </c>
      <c r="M12" s="121">
        <v>0</v>
      </c>
      <c r="N12" s="118">
        <f t="shared" si="3"/>
        <v>15368385</v>
      </c>
      <c r="O12" s="121">
        <v>0</v>
      </c>
      <c r="P12" s="121">
        <f t="shared" si="2"/>
        <v>100</v>
      </c>
    </row>
    <row r="13" spans="1:16" ht="12.6" hidden="1" x14ac:dyDescent="0.25">
      <c r="A13" s="119" t="s">
        <v>101</v>
      </c>
      <c r="B13" s="119" t="s">
        <v>100</v>
      </c>
      <c r="C13" s="120" t="s">
        <v>102</v>
      </c>
      <c r="D13" s="121">
        <v>47000000</v>
      </c>
      <c r="E13" s="121">
        <v>0</v>
      </c>
      <c r="F13" s="121">
        <v>47000000</v>
      </c>
      <c r="G13" s="121">
        <v>47000000</v>
      </c>
      <c r="H13" s="121">
        <v>188000</v>
      </c>
      <c r="I13" s="121">
        <f t="shared" si="0"/>
        <v>0.4</v>
      </c>
      <c r="J13" s="121">
        <v>0</v>
      </c>
      <c r="K13" s="121">
        <f t="shared" si="1"/>
        <v>0</v>
      </c>
      <c r="L13" s="121">
        <v>0</v>
      </c>
      <c r="M13" s="121">
        <v>0</v>
      </c>
      <c r="N13" s="118">
        <f t="shared" si="3"/>
        <v>46812000</v>
      </c>
      <c r="O13" s="121">
        <v>0</v>
      </c>
      <c r="P13" s="121">
        <f t="shared" si="2"/>
        <v>0</v>
      </c>
    </row>
    <row r="14" spans="1:16" ht="12.6" hidden="1" x14ac:dyDescent="0.25">
      <c r="A14" s="114" t="s">
        <v>103</v>
      </c>
      <c r="B14" s="115"/>
      <c r="C14" s="116" t="s">
        <v>104</v>
      </c>
      <c r="D14" s="118">
        <v>157177000</v>
      </c>
      <c r="E14" s="118">
        <v>0</v>
      </c>
      <c r="F14" s="118">
        <v>157177000</v>
      </c>
      <c r="G14" s="118">
        <v>157177000</v>
      </c>
      <c r="H14" s="118">
        <v>70684228</v>
      </c>
      <c r="I14" s="118">
        <f t="shared" si="0"/>
        <v>44.971101369793296</v>
      </c>
      <c r="J14" s="118">
        <v>70232228</v>
      </c>
      <c r="K14" s="118">
        <f t="shared" si="1"/>
        <v>99.360536271259832</v>
      </c>
      <c r="L14" s="118">
        <v>70232228</v>
      </c>
      <c r="M14" s="118">
        <v>0</v>
      </c>
      <c r="N14" s="118">
        <f t="shared" si="3"/>
        <v>86492772</v>
      </c>
      <c r="O14" s="118">
        <v>0</v>
      </c>
      <c r="P14" s="118">
        <f t="shared" si="2"/>
        <v>99.360536271259832</v>
      </c>
    </row>
    <row r="15" spans="1:16" ht="12.6" hidden="1" x14ac:dyDescent="0.25">
      <c r="A15" s="119" t="s">
        <v>105</v>
      </c>
      <c r="B15" s="119" t="s">
        <v>98</v>
      </c>
      <c r="C15" s="120" t="s">
        <v>106</v>
      </c>
      <c r="D15" s="121">
        <v>44177000</v>
      </c>
      <c r="E15" s="121">
        <v>0</v>
      </c>
      <c r="F15" s="121">
        <v>44177000</v>
      </c>
      <c r="G15" s="121">
        <v>44177000</v>
      </c>
      <c r="H15" s="121">
        <v>0</v>
      </c>
      <c r="I15" s="121">
        <f t="shared" si="0"/>
        <v>0</v>
      </c>
      <c r="J15" s="121">
        <v>0</v>
      </c>
      <c r="K15" s="121" t="e">
        <f t="shared" si="1"/>
        <v>#DIV/0!</v>
      </c>
      <c r="L15" s="121">
        <v>0</v>
      </c>
      <c r="M15" s="121">
        <v>0</v>
      </c>
      <c r="N15" s="118">
        <f t="shared" si="3"/>
        <v>44177000</v>
      </c>
      <c r="O15" s="121">
        <v>0</v>
      </c>
      <c r="P15" s="121" t="e">
        <f t="shared" si="2"/>
        <v>#DIV/0!</v>
      </c>
    </row>
    <row r="16" spans="1:16" ht="12.6" hidden="1" x14ac:dyDescent="0.25">
      <c r="A16" s="119" t="s">
        <v>105</v>
      </c>
      <c r="B16" s="119" t="s">
        <v>100</v>
      </c>
      <c r="C16" s="120" t="s">
        <v>106</v>
      </c>
      <c r="D16" s="121">
        <v>113000000</v>
      </c>
      <c r="E16" s="121">
        <v>0</v>
      </c>
      <c r="F16" s="121">
        <v>113000000</v>
      </c>
      <c r="G16" s="121">
        <v>113000000</v>
      </c>
      <c r="H16" s="121">
        <v>70684228</v>
      </c>
      <c r="I16" s="121">
        <f t="shared" si="0"/>
        <v>62.552414159292034</v>
      </c>
      <c r="J16" s="121">
        <v>70232228</v>
      </c>
      <c r="K16" s="121">
        <f t="shared" si="1"/>
        <v>99.360536271259832</v>
      </c>
      <c r="L16" s="121">
        <v>70232228</v>
      </c>
      <c r="M16" s="121">
        <v>0</v>
      </c>
      <c r="N16" s="118">
        <f t="shared" si="3"/>
        <v>42315772</v>
      </c>
      <c r="O16" s="121">
        <v>0</v>
      </c>
      <c r="P16" s="121">
        <f t="shared" si="2"/>
        <v>99.360536271259832</v>
      </c>
    </row>
    <row r="17" spans="1:16" ht="12.6" hidden="1" x14ac:dyDescent="0.25">
      <c r="A17" s="114" t="s">
        <v>107</v>
      </c>
      <c r="B17" s="115"/>
      <c r="C17" s="116" t="s">
        <v>108</v>
      </c>
      <c r="D17" s="118">
        <v>473615000</v>
      </c>
      <c r="E17" s="118">
        <v>0</v>
      </c>
      <c r="F17" s="118">
        <v>473615000</v>
      </c>
      <c r="G17" s="118">
        <v>473614000</v>
      </c>
      <c r="H17" s="118">
        <v>175433230</v>
      </c>
      <c r="I17" s="118">
        <f t="shared" si="0"/>
        <v>37.041316258986726</v>
      </c>
      <c r="J17" s="118">
        <v>104886267</v>
      </c>
      <c r="K17" s="118">
        <f t="shared" si="1"/>
        <v>59.787001014574038</v>
      </c>
      <c r="L17" s="118">
        <v>104886267</v>
      </c>
      <c r="M17" s="118">
        <v>1000</v>
      </c>
      <c r="N17" s="118">
        <f t="shared" si="3"/>
        <v>298181770</v>
      </c>
      <c r="O17" s="118">
        <v>0</v>
      </c>
      <c r="P17" s="118">
        <f t="shared" si="2"/>
        <v>59.787001014574038</v>
      </c>
    </row>
    <row r="18" spans="1:16" ht="12.6" hidden="1" x14ac:dyDescent="0.25">
      <c r="A18" s="119" t="s">
        <v>109</v>
      </c>
      <c r="B18" s="119" t="s">
        <v>98</v>
      </c>
      <c r="C18" s="120" t="s">
        <v>110</v>
      </c>
      <c r="D18" s="121">
        <v>50000000</v>
      </c>
      <c r="E18" s="121">
        <v>0</v>
      </c>
      <c r="F18" s="121">
        <v>50000000</v>
      </c>
      <c r="G18" s="121">
        <v>50000000</v>
      </c>
      <c r="H18" s="121">
        <v>26140744</v>
      </c>
      <c r="I18" s="121">
        <f t="shared" si="0"/>
        <v>52.281487999999996</v>
      </c>
      <c r="J18" s="121">
        <v>26140744</v>
      </c>
      <c r="K18" s="121">
        <f t="shared" si="1"/>
        <v>100</v>
      </c>
      <c r="L18" s="121">
        <v>26140744</v>
      </c>
      <c r="M18" s="121">
        <v>0</v>
      </c>
      <c r="N18" s="118">
        <f t="shared" si="3"/>
        <v>23859256</v>
      </c>
      <c r="O18" s="121">
        <v>0</v>
      </c>
      <c r="P18" s="121">
        <f t="shared" si="2"/>
        <v>100</v>
      </c>
    </row>
    <row r="19" spans="1:16" ht="12.6" hidden="1" x14ac:dyDescent="0.25">
      <c r="A19" s="119" t="s">
        <v>109</v>
      </c>
      <c r="B19" s="119" t="s">
        <v>100</v>
      </c>
      <c r="C19" s="120" t="s">
        <v>110</v>
      </c>
      <c r="D19" s="121">
        <v>12000000</v>
      </c>
      <c r="E19" s="121">
        <v>0</v>
      </c>
      <c r="F19" s="121">
        <v>12000000</v>
      </c>
      <c r="G19" s="121">
        <v>12000000</v>
      </c>
      <c r="H19" s="121">
        <v>1370266</v>
      </c>
      <c r="I19" s="121">
        <f t="shared" si="0"/>
        <v>11.418883333333333</v>
      </c>
      <c r="J19" s="121">
        <v>1322266</v>
      </c>
      <c r="K19" s="121">
        <f t="shared" si="1"/>
        <v>96.497030503566464</v>
      </c>
      <c r="L19" s="121">
        <v>1322266</v>
      </c>
      <c r="M19" s="121">
        <v>0</v>
      </c>
      <c r="N19" s="118">
        <f t="shared" si="3"/>
        <v>10629734</v>
      </c>
      <c r="O19" s="121">
        <v>0</v>
      </c>
      <c r="P19" s="121">
        <f t="shared" si="2"/>
        <v>96.497030503566464</v>
      </c>
    </row>
    <row r="20" spans="1:16" ht="12.6" hidden="1" x14ac:dyDescent="0.25">
      <c r="A20" s="119" t="s">
        <v>111</v>
      </c>
      <c r="B20" s="119" t="s">
        <v>98</v>
      </c>
      <c r="C20" s="120" t="s">
        <v>112</v>
      </c>
      <c r="D20" s="121">
        <v>7000000</v>
      </c>
      <c r="E20" s="121">
        <v>0</v>
      </c>
      <c r="F20" s="121">
        <v>7000000</v>
      </c>
      <c r="G20" s="121">
        <v>7000000</v>
      </c>
      <c r="H20" s="121">
        <v>4641742</v>
      </c>
      <c r="I20" s="121">
        <f t="shared" si="0"/>
        <v>66.310599999999994</v>
      </c>
      <c r="J20" s="121">
        <v>4641742</v>
      </c>
      <c r="K20" s="121">
        <f t="shared" si="1"/>
        <v>100</v>
      </c>
      <c r="L20" s="121">
        <v>4641742</v>
      </c>
      <c r="M20" s="121">
        <v>0</v>
      </c>
      <c r="N20" s="118">
        <f t="shared" si="3"/>
        <v>2358258</v>
      </c>
      <c r="O20" s="121">
        <v>0</v>
      </c>
      <c r="P20" s="121">
        <f t="shared" si="2"/>
        <v>100</v>
      </c>
    </row>
    <row r="21" spans="1:16" ht="12.6" hidden="1" x14ac:dyDescent="0.25">
      <c r="A21" s="119" t="s">
        <v>111</v>
      </c>
      <c r="B21" s="119" t="s">
        <v>100</v>
      </c>
      <c r="C21" s="120" t="s">
        <v>112</v>
      </c>
      <c r="D21" s="121">
        <v>3000000</v>
      </c>
      <c r="E21" s="121">
        <v>0</v>
      </c>
      <c r="F21" s="121">
        <v>3000000</v>
      </c>
      <c r="G21" s="121">
        <v>3000000</v>
      </c>
      <c r="H21" s="121">
        <v>12000</v>
      </c>
      <c r="I21" s="121">
        <f t="shared" si="0"/>
        <v>0.4</v>
      </c>
      <c r="J21" s="121">
        <v>0</v>
      </c>
      <c r="K21" s="121">
        <f t="shared" si="1"/>
        <v>0</v>
      </c>
      <c r="L21" s="121">
        <v>0</v>
      </c>
      <c r="M21" s="121">
        <v>0</v>
      </c>
      <c r="N21" s="118">
        <f t="shared" si="3"/>
        <v>2988000</v>
      </c>
      <c r="O21" s="121">
        <v>0</v>
      </c>
      <c r="P21" s="121">
        <f t="shared" si="2"/>
        <v>0</v>
      </c>
    </row>
    <row r="22" spans="1:16" ht="12.6" hidden="1" x14ac:dyDescent="0.25">
      <c r="A22" s="119" t="s">
        <v>113</v>
      </c>
      <c r="B22" s="119" t="s">
        <v>98</v>
      </c>
      <c r="C22" s="120" t="s">
        <v>114</v>
      </c>
      <c r="D22" s="121">
        <v>24000000</v>
      </c>
      <c r="E22" s="121">
        <v>0</v>
      </c>
      <c r="F22" s="121">
        <v>24000000</v>
      </c>
      <c r="G22" s="121">
        <v>24000000</v>
      </c>
      <c r="H22" s="121">
        <v>13731045</v>
      </c>
      <c r="I22" s="121">
        <f t="shared" si="0"/>
        <v>57.212687500000001</v>
      </c>
      <c r="J22" s="121">
        <v>13731045</v>
      </c>
      <c r="K22" s="121">
        <f t="shared" si="1"/>
        <v>100</v>
      </c>
      <c r="L22" s="121">
        <v>13731045</v>
      </c>
      <c r="M22" s="121">
        <v>0</v>
      </c>
      <c r="N22" s="118">
        <f t="shared" si="3"/>
        <v>10268955</v>
      </c>
      <c r="O22" s="121">
        <v>0</v>
      </c>
      <c r="P22" s="121">
        <f t="shared" si="2"/>
        <v>100</v>
      </c>
    </row>
    <row r="23" spans="1:16" ht="12.6" hidden="1" x14ac:dyDescent="0.25">
      <c r="A23" s="119" t="s">
        <v>113</v>
      </c>
      <c r="B23" s="119" t="s">
        <v>100</v>
      </c>
      <c r="C23" s="120" t="s">
        <v>114</v>
      </c>
      <c r="D23" s="121">
        <v>1500000</v>
      </c>
      <c r="E23" s="121">
        <v>0</v>
      </c>
      <c r="F23" s="121">
        <v>1500000</v>
      </c>
      <c r="G23" s="121">
        <v>1500000</v>
      </c>
      <c r="H23" s="121">
        <v>159751</v>
      </c>
      <c r="I23" s="121">
        <f t="shared" si="0"/>
        <v>10.650066666666666</v>
      </c>
      <c r="J23" s="121">
        <v>153751</v>
      </c>
      <c r="K23" s="121">
        <f t="shared" si="1"/>
        <v>96.244154966166093</v>
      </c>
      <c r="L23" s="121">
        <v>153751</v>
      </c>
      <c r="M23" s="121">
        <v>0</v>
      </c>
      <c r="N23" s="118">
        <f t="shared" si="3"/>
        <v>1340249</v>
      </c>
      <c r="O23" s="121">
        <v>0</v>
      </c>
      <c r="P23" s="121">
        <f t="shared" si="2"/>
        <v>96.244154966166093</v>
      </c>
    </row>
    <row r="24" spans="1:16" ht="12.6" hidden="1" x14ac:dyDescent="0.25">
      <c r="A24" s="119" t="s">
        <v>115</v>
      </c>
      <c r="B24" s="119" t="s">
        <v>98</v>
      </c>
      <c r="C24" s="120" t="s">
        <v>116</v>
      </c>
      <c r="D24" s="121">
        <v>23000000</v>
      </c>
      <c r="E24" s="121">
        <v>0</v>
      </c>
      <c r="F24" s="121">
        <v>23000000</v>
      </c>
      <c r="G24" s="121">
        <v>23000000</v>
      </c>
      <c r="H24" s="121">
        <v>15802139</v>
      </c>
      <c r="I24" s="121">
        <f t="shared" si="0"/>
        <v>68.704952173913043</v>
      </c>
      <c r="J24" s="121">
        <v>15802139</v>
      </c>
      <c r="K24" s="121">
        <f t="shared" si="1"/>
        <v>100</v>
      </c>
      <c r="L24" s="121">
        <v>15802139</v>
      </c>
      <c r="M24" s="121">
        <v>0</v>
      </c>
      <c r="N24" s="118">
        <f t="shared" si="3"/>
        <v>7197861</v>
      </c>
      <c r="O24" s="121">
        <v>0</v>
      </c>
      <c r="P24" s="121">
        <f t="shared" si="2"/>
        <v>100</v>
      </c>
    </row>
    <row r="25" spans="1:16" ht="12.6" hidden="1" x14ac:dyDescent="0.25">
      <c r="A25" s="119" t="s">
        <v>115</v>
      </c>
      <c r="B25" s="119" t="s">
        <v>100</v>
      </c>
      <c r="C25" s="120" t="s">
        <v>116</v>
      </c>
      <c r="D25" s="121">
        <v>1000000</v>
      </c>
      <c r="E25" s="121">
        <v>250000</v>
      </c>
      <c r="F25" s="121">
        <v>1250000</v>
      </c>
      <c r="G25" s="121">
        <v>1249000</v>
      </c>
      <c r="H25" s="121">
        <v>1212300</v>
      </c>
      <c r="I25" s="121">
        <f t="shared" si="0"/>
        <v>96.984000000000009</v>
      </c>
      <c r="J25" s="121">
        <v>1208300</v>
      </c>
      <c r="K25" s="121">
        <f t="shared" si="1"/>
        <v>99.670048667821504</v>
      </c>
      <c r="L25" s="121">
        <v>1208300</v>
      </c>
      <c r="M25" s="121">
        <v>1000</v>
      </c>
      <c r="N25" s="118">
        <f t="shared" si="3"/>
        <v>37700</v>
      </c>
      <c r="O25" s="121">
        <v>0</v>
      </c>
      <c r="P25" s="121">
        <f t="shared" si="2"/>
        <v>99.670048667821504</v>
      </c>
    </row>
    <row r="26" spans="1:16" ht="12.6" hidden="1" x14ac:dyDescent="0.25">
      <c r="A26" s="119" t="s">
        <v>117</v>
      </c>
      <c r="B26" s="119" t="s">
        <v>98</v>
      </c>
      <c r="C26" s="120" t="s">
        <v>118</v>
      </c>
      <c r="D26" s="121">
        <v>70000000</v>
      </c>
      <c r="E26" s="121">
        <v>0</v>
      </c>
      <c r="F26" s="121">
        <v>70000000</v>
      </c>
      <c r="G26" s="121">
        <v>70000000</v>
      </c>
      <c r="H26" s="121">
        <v>70000000</v>
      </c>
      <c r="I26" s="121">
        <f t="shared" si="0"/>
        <v>100</v>
      </c>
      <c r="J26" s="121">
        <v>1222301</v>
      </c>
      <c r="K26" s="121">
        <f t="shared" si="1"/>
        <v>1.7461442857142857</v>
      </c>
      <c r="L26" s="121">
        <v>1222301</v>
      </c>
      <c r="M26" s="121">
        <v>0</v>
      </c>
      <c r="N26" s="118">
        <f t="shared" si="3"/>
        <v>0</v>
      </c>
      <c r="O26" s="121">
        <v>0</v>
      </c>
      <c r="P26" s="121">
        <f t="shared" si="2"/>
        <v>1.7461442857142857</v>
      </c>
    </row>
    <row r="27" spans="1:16" ht="12.6" hidden="1" x14ac:dyDescent="0.25">
      <c r="A27" s="119" t="s">
        <v>117</v>
      </c>
      <c r="B27" s="119" t="s">
        <v>100</v>
      </c>
      <c r="C27" s="120" t="s">
        <v>118</v>
      </c>
      <c r="D27" s="121">
        <v>11500000</v>
      </c>
      <c r="E27" s="121">
        <v>0</v>
      </c>
      <c r="F27" s="121">
        <v>11500000</v>
      </c>
      <c r="G27" s="121">
        <v>11500000</v>
      </c>
      <c r="H27" s="121">
        <v>2843463</v>
      </c>
      <c r="I27" s="121">
        <f t="shared" si="0"/>
        <v>24.725765217391306</v>
      </c>
      <c r="J27" s="121">
        <v>1561371</v>
      </c>
      <c r="K27" s="121">
        <f t="shared" si="1"/>
        <v>54.910895622696685</v>
      </c>
      <c r="L27" s="121">
        <v>1561371</v>
      </c>
      <c r="M27" s="121">
        <v>0</v>
      </c>
      <c r="N27" s="118">
        <f t="shared" si="3"/>
        <v>8656537</v>
      </c>
      <c r="O27" s="121">
        <v>0</v>
      </c>
      <c r="P27" s="121">
        <f t="shared" si="2"/>
        <v>54.910895622696685</v>
      </c>
    </row>
    <row r="28" spans="1:16" ht="12.6" hidden="1" x14ac:dyDescent="0.25">
      <c r="A28" s="119" t="s">
        <v>119</v>
      </c>
      <c r="B28" s="119" t="s">
        <v>98</v>
      </c>
      <c r="C28" s="120" t="s">
        <v>120</v>
      </c>
      <c r="D28" s="121">
        <v>53000000</v>
      </c>
      <c r="E28" s="121">
        <v>0</v>
      </c>
      <c r="F28" s="121">
        <v>53000000</v>
      </c>
      <c r="G28" s="121">
        <v>53000000</v>
      </c>
      <c r="H28" s="121">
        <v>38255400</v>
      </c>
      <c r="I28" s="121">
        <f t="shared" si="0"/>
        <v>72.180000000000007</v>
      </c>
      <c r="J28" s="121">
        <v>38255400</v>
      </c>
      <c r="K28" s="121">
        <f t="shared" si="1"/>
        <v>100</v>
      </c>
      <c r="L28" s="121">
        <v>38255400</v>
      </c>
      <c r="M28" s="121">
        <v>0</v>
      </c>
      <c r="N28" s="118">
        <f t="shared" si="3"/>
        <v>14744600</v>
      </c>
      <c r="O28" s="121">
        <v>0</v>
      </c>
      <c r="P28" s="121">
        <f t="shared" si="2"/>
        <v>100</v>
      </c>
    </row>
    <row r="29" spans="1:16" ht="12.6" hidden="1" x14ac:dyDescent="0.25">
      <c r="A29" s="119" t="s">
        <v>119</v>
      </c>
      <c r="B29" s="119" t="s">
        <v>100</v>
      </c>
      <c r="C29" s="120" t="s">
        <v>120</v>
      </c>
      <c r="D29" s="121">
        <v>32000000</v>
      </c>
      <c r="E29" s="121">
        <v>0</v>
      </c>
      <c r="F29" s="121">
        <v>32000000</v>
      </c>
      <c r="G29" s="121">
        <v>32000000</v>
      </c>
      <c r="H29" s="121">
        <v>128000</v>
      </c>
      <c r="I29" s="121">
        <f t="shared" si="0"/>
        <v>0.4</v>
      </c>
      <c r="J29" s="121">
        <v>0</v>
      </c>
      <c r="K29" s="121">
        <f t="shared" si="1"/>
        <v>0</v>
      </c>
      <c r="L29" s="121">
        <v>0</v>
      </c>
      <c r="M29" s="121">
        <v>0</v>
      </c>
      <c r="N29" s="118">
        <f t="shared" si="3"/>
        <v>31872000</v>
      </c>
      <c r="O29" s="121">
        <v>0</v>
      </c>
      <c r="P29" s="121">
        <f t="shared" si="2"/>
        <v>0</v>
      </c>
    </row>
    <row r="30" spans="1:16" ht="12.6" hidden="1" x14ac:dyDescent="0.25">
      <c r="A30" s="119" t="s">
        <v>121</v>
      </c>
      <c r="B30" s="119" t="s">
        <v>98</v>
      </c>
      <c r="C30" s="120" t="s">
        <v>122</v>
      </c>
      <c r="D30" s="121">
        <v>113322000</v>
      </c>
      <c r="E30" s="121">
        <v>0</v>
      </c>
      <c r="F30" s="121">
        <v>113322000</v>
      </c>
      <c r="G30" s="121">
        <v>113322000</v>
      </c>
      <c r="H30" s="121">
        <v>0</v>
      </c>
      <c r="I30" s="121">
        <f t="shared" si="0"/>
        <v>0</v>
      </c>
      <c r="J30" s="121">
        <v>0</v>
      </c>
      <c r="K30" s="121" t="e">
        <f t="shared" si="1"/>
        <v>#DIV/0!</v>
      </c>
      <c r="L30" s="121">
        <v>0</v>
      </c>
      <c r="M30" s="121">
        <v>0</v>
      </c>
      <c r="N30" s="118">
        <f t="shared" si="3"/>
        <v>113322000</v>
      </c>
      <c r="O30" s="121">
        <v>0</v>
      </c>
      <c r="P30" s="121" t="e">
        <f t="shared" si="2"/>
        <v>#DIV/0!</v>
      </c>
    </row>
    <row r="31" spans="1:16" ht="12.6" hidden="1" x14ac:dyDescent="0.25">
      <c r="A31" s="119" t="s">
        <v>121</v>
      </c>
      <c r="B31" s="119" t="s">
        <v>100</v>
      </c>
      <c r="C31" s="120" t="s">
        <v>122</v>
      </c>
      <c r="D31" s="121">
        <v>72293000</v>
      </c>
      <c r="E31" s="121">
        <v>-250000</v>
      </c>
      <c r="F31" s="121">
        <v>72043000</v>
      </c>
      <c r="G31" s="121">
        <v>72043000</v>
      </c>
      <c r="H31" s="121">
        <v>1136380</v>
      </c>
      <c r="I31" s="121">
        <f t="shared" si="0"/>
        <v>1.5773635190094806</v>
      </c>
      <c r="J31" s="121">
        <v>847208</v>
      </c>
      <c r="K31" s="121">
        <f t="shared" si="1"/>
        <v>74.553230433481758</v>
      </c>
      <c r="L31" s="121">
        <v>847208</v>
      </c>
      <c r="M31" s="121">
        <v>0</v>
      </c>
      <c r="N31" s="118">
        <f t="shared" si="3"/>
        <v>70906620</v>
      </c>
      <c r="O31" s="121">
        <v>0</v>
      </c>
      <c r="P31" s="121">
        <f t="shared" si="2"/>
        <v>74.553230433481758</v>
      </c>
    </row>
    <row r="32" spans="1:16" ht="16.899999999999999" hidden="1" x14ac:dyDescent="0.25">
      <c r="A32" s="114" t="s">
        <v>123</v>
      </c>
      <c r="B32" s="115"/>
      <c r="C32" s="116" t="s">
        <v>124</v>
      </c>
      <c r="D32" s="118">
        <v>84895000</v>
      </c>
      <c r="E32" s="118">
        <v>0</v>
      </c>
      <c r="F32" s="118">
        <v>84895000</v>
      </c>
      <c r="G32" s="118">
        <v>84895000</v>
      </c>
      <c r="H32" s="118">
        <v>9510664</v>
      </c>
      <c r="I32" s="118">
        <f t="shared" si="0"/>
        <v>11.202855291831087</v>
      </c>
      <c r="J32" s="118">
        <v>9190664</v>
      </c>
      <c r="K32" s="118">
        <f t="shared" si="1"/>
        <v>96.635355848971216</v>
      </c>
      <c r="L32" s="118">
        <v>9190664</v>
      </c>
      <c r="M32" s="118">
        <v>0</v>
      </c>
      <c r="N32" s="118">
        <f t="shared" si="3"/>
        <v>75384336</v>
      </c>
      <c r="O32" s="118">
        <v>0</v>
      </c>
      <c r="P32" s="118">
        <f t="shared" si="2"/>
        <v>96.635355848971216</v>
      </c>
    </row>
    <row r="33" spans="1:16" ht="12.6" hidden="1" x14ac:dyDescent="0.25">
      <c r="A33" s="119" t="s">
        <v>125</v>
      </c>
      <c r="B33" s="119" t="s">
        <v>98</v>
      </c>
      <c r="C33" s="120" t="s">
        <v>126</v>
      </c>
      <c r="D33" s="121">
        <v>4895000</v>
      </c>
      <c r="E33" s="121">
        <v>0</v>
      </c>
      <c r="F33" s="121">
        <v>4895000</v>
      </c>
      <c r="G33" s="121">
        <v>4895000</v>
      </c>
      <c r="H33" s="121">
        <v>4895000</v>
      </c>
      <c r="I33" s="121">
        <f t="shared" si="0"/>
        <v>100</v>
      </c>
      <c r="J33" s="121">
        <v>4895000</v>
      </c>
      <c r="K33" s="121">
        <f t="shared" si="1"/>
        <v>100</v>
      </c>
      <c r="L33" s="121">
        <v>4895000</v>
      </c>
      <c r="M33" s="121">
        <v>0</v>
      </c>
      <c r="N33" s="118">
        <f t="shared" si="3"/>
        <v>0</v>
      </c>
      <c r="O33" s="121">
        <v>0</v>
      </c>
      <c r="P33" s="121">
        <f t="shared" si="2"/>
        <v>100</v>
      </c>
    </row>
    <row r="34" spans="1:16" ht="12.6" hidden="1" x14ac:dyDescent="0.25">
      <c r="A34" s="119" t="s">
        <v>125</v>
      </c>
      <c r="B34" s="119" t="s">
        <v>100</v>
      </c>
      <c r="C34" s="120" t="s">
        <v>126</v>
      </c>
      <c r="D34" s="121">
        <v>80000000</v>
      </c>
      <c r="E34" s="121">
        <v>0</v>
      </c>
      <c r="F34" s="121">
        <v>80000000</v>
      </c>
      <c r="G34" s="121">
        <v>80000000</v>
      </c>
      <c r="H34" s="121">
        <v>4615664</v>
      </c>
      <c r="I34" s="121">
        <f t="shared" si="0"/>
        <v>5.7695799999999995</v>
      </c>
      <c r="J34" s="121">
        <v>4295664</v>
      </c>
      <c r="K34" s="121">
        <f t="shared" si="1"/>
        <v>93.067086339040273</v>
      </c>
      <c r="L34" s="121">
        <v>4295664</v>
      </c>
      <c r="M34" s="121">
        <v>0</v>
      </c>
      <c r="N34" s="118">
        <f t="shared" si="3"/>
        <v>75384336</v>
      </c>
      <c r="O34" s="121">
        <v>0</v>
      </c>
      <c r="P34" s="121">
        <f t="shared" si="2"/>
        <v>93.067086339040273</v>
      </c>
    </row>
    <row r="35" spans="1:16" ht="12.6" hidden="1" x14ac:dyDescent="0.25">
      <c r="A35" s="114" t="s">
        <v>127</v>
      </c>
      <c r="B35" s="115"/>
      <c r="C35" s="116" t="s">
        <v>128</v>
      </c>
      <c r="D35" s="118">
        <v>908624496</v>
      </c>
      <c r="E35" s="118">
        <v>199397075</v>
      </c>
      <c r="F35" s="118">
        <v>1108021571</v>
      </c>
      <c r="G35" s="118">
        <v>827930102</v>
      </c>
      <c r="H35" s="118">
        <v>598776376</v>
      </c>
      <c r="I35" s="118">
        <f t="shared" si="0"/>
        <v>54.040137094045804</v>
      </c>
      <c r="J35" s="118">
        <v>325438563</v>
      </c>
      <c r="K35" s="118">
        <f t="shared" si="1"/>
        <v>54.350601667691713</v>
      </c>
      <c r="L35" s="118">
        <v>325438563</v>
      </c>
      <c r="M35" s="118">
        <v>280091469</v>
      </c>
      <c r="N35" s="118">
        <f t="shared" si="3"/>
        <v>509245195</v>
      </c>
      <c r="O35" s="118">
        <v>0</v>
      </c>
      <c r="P35" s="118">
        <f t="shared" si="2"/>
        <v>54.350601667691713</v>
      </c>
    </row>
    <row r="36" spans="1:16" ht="12.6" hidden="1" x14ac:dyDescent="0.25">
      <c r="A36" s="119" t="s">
        <v>129</v>
      </c>
      <c r="B36" s="119" t="s">
        <v>100</v>
      </c>
      <c r="C36" s="120" t="s">
        <v>130</v>
      </c>
      <c r="D36" s="121">
        <v>38624496</v>
      </c>
      <c r="E36" s="121">
        <v>0</v>
      </c>
      <c r="F36" s="121">
        <v>38624496</v>
      </c>
      <c r="G36" s="121">
        <v>38624496</v>
      </c>
      <c r="H36" s="121">
        <v>12703725</v>
      </c>
      <c r="I36" s="121">
        <f t="shared" si="0"/>
        <v>32.890332083556508</v>
      </c>
      <c r="J36" s="121">
        <v>12217738</v>
      </c>
      <c r="K36" s="121">
        <f t="shared" si="1"/>
        <v>96.174452768774515</v>
      </c>
      <c r="L36" s="121">
        <v>12217738</v>
      </c>
      <c r="M36" s="121">
        <v>0</v>
      </c>
      <c r="N36" s="118">
        <f t="shared" si="3"/>
        <v>25920771</v>
      </c>
      <c r="O36" s="121">
        <v>0</v>
      </c>
      <c r="P36" s="121">
        <f t="shared" si="2"/>
        <v>96.174452768774515</v>
      </c>
    </row>
    <row r="37" spans="1:16" ht="12.6" hidden="1" x14ac:dyDescent="0.25">
      <c r="A37" s="119" t="s">
        <v>131</v>
      </c>
      <c r="B37" s="119" t="s">
        <v>100</v>
      </c>
      <c r="C37" s="120" t="s">
        <v>132</v>
      </c>
      <c r="D37" s="121">
        <v>680000000</v>
      </c>
      <c r="E37" s="121">
        <v>199397075</v>
      </c>
      <c r="F37" s="121">
        <v>879397075</v>
      </c>
      <c r="G37" s="121">
        <v>652699758</v>
      </c>
      <c r="H37" s="121">
        <v>464176227</v>
      </c>
      <c r="I37" s="121">
        <f t="shared" si="0"/>
        <v>52.783462692322466</v>
      </c>
      <c r="J37" s="121">
        <v>252652613</v>
      </c>
      <c r="K37" s="121">
        <f t="shared" si="1"/>
        <v>54.430321568364157</v>
      </c>
      <c r="L37" s="121">
        <v>252652613</v>
      </c>
      <c r="M37" s="121">
        <v>226697317</v>
      </c>
      <c r="N37" s="118">
        <f t="shared" si="3"/>
        <v>415220848</v>
      </c>
      <c r="O37" s="121">
        <v>0</v>
      </c>
      <c r="P37" s="121">
        <f t="shared" si="2"/>
        <v>54.430321568364157</v>
      </c>
    </row>
    <row r="38" spans="1:16" ht="12.6" hidden="1" x14ac:dyDescent="0.25">
      <c r="A38" s="119" t="s">
        <v>133</v>
      </c>
      <c r="B38" s="119" t="s">
        <v>100</v>
      </c>
      <c r="C38" s="120" t="s">
        <v>134</v>
      </c>
      <c r="D38" s="121">
        <v>190000000</v>
      </c>
      <c r="E38" s="121">
        <v>0</v>
      </c>
      <c r="F38" s="121">
        <v>190000000</v>
      </c>
      <c r="G38" s="121">
        <v>136605848</v>
      </c>
      <c r="H38" s="121">
        <v>121896424</v>
      </c>
      <c r="I38" s="121">
        <f t="shared" si="0"/>
        <v>64.156012631578946</v>
      </c>
      <c r="J38" s="121">
        <v>60568212</v>
      </c>
      <c r="K38" s="121">
        <f t="shared" si="1"/>
        <v>49.688259927953261</v>
      </c>
      <c r="L38" s="121">
        <v>60568212</v>
      </c>
      <c r="M38" s="121">
        <v>53394152</v>
      </c>
      <c r="N38" s="118">
        <f t="shared" si="3"/>
        <v>68103576</v>
      </c>
      <c r="O38" s="121">
        <v>0</v>
      </c>
      <c r="P38" s="121">
        <f t="shared" si="2"/>
        <v>49.688259927953261</v>
      </c>
    </row>
    <row r="39" spans="1:16" ht="16.899999999999999" hidden="1" x14ac:dyDescent="0.25">
      <c r="A39" s="114" t="s">
        <v>135</v>
      </c>
      <c r="B39" s="115"/>
      <c r="C39" s="116" t="s">
        <v>136</v>
      </c>
      <c r="D39" s="118">
        <v>845354000</v>
      </c>
      <c r="E39" s="118">
        <v>0</v>
      </c>
      <c r="F39" s="118">
        <v>845354000</v>
      </c>
      <c r="G39" s="118">
        <v>796000000</v>
      </c>
      <c r="H39" s="118">
        <v>299993457</v>
      </c>
      <c r="I39" s="118">
        <f t="shared" si="0"/>
        <v>35.487317384196444</v>
      </c>
      <c r="J39" s="118">
        <v>298353457</v>
      </c>
      <c r="K39" s="118">
        <f t="shared" si="1"/>
        <v>99.45332141027329</v>
      </c>
      <c r="L39" s="118">
        <v>298353457</v>
      </c>
      <c r="M39" s="118">
        <v>49354000</v>
      </c>
      <c r="N39" s="118">
        <f t="shared" si="3"/>
        <v>545360543</v>
      </c>
      <c r="O39" s="118">
        <v>0</v>
      </c>
      <c r="P39" s="118">
        <f t="shared" si="2"/>
        <v>99.45332141027329</v>
      </c>
    </row>
    <row r="40" spans="1:16" ht="12.6" hidden="1" x14ac:dyDescent="0.25">
      <c r="A40" s="114" t="s">
        <v>137</v>
      </c>
      <c r="B40" s="115"/>
      <c r="C40" s="116" t="s">
        <v>138</v>
      </c>
      <c r="D40" s="118">
        <v>358500000</v>
      </c>
      <c r="E40" s="118">
        <v>0</v>
      </c>
      <c r="F40" s="118">
        <v>358500000</v>
      </c>
      <c r="G40" s="118">
        <v>358500000</v>
      </c>
      <c r="H40" s="118">
        <v>131030808</v>
      </c>
      <c r="I40" s="118">
        <f t="shared" si="0"/>
        <v>36.549737238493726</v>
      </c>
      <c r="J40" s="118">
        <v>130516808</v>
      </c>
      <c r="K40" s="118">
        <f t="shared" si="1"/>
        <v>99.607725841086165</v>
      </c>
      <c r="L40" s="118">
        <v>130516808</v>
      </c>
      <c r="M40" s="118">
        <v>0</v>
      </c>
      <c r="N40" s="118">
        <f t="shared" si="3"/>
        <v>227469192</v>
      </c>
      <c r="O40" s="118">
        <v>0</v>
      </c>
      <c r="P40" s="118">
        <f t="shared" si="2"/>
        <v>99.607725841086165</v>
      </c>
    </row>
    <row r="41" spans="1:16" ht="12.6" hidden="1" x14ac:dyDescent="0.25">
      <c r="A41" s="119" t="s">
        <v>139</v>
      </c>
      <c r="B41" s="119" t="s">
        <v>98</v>
      </c>
      <c r="C41" s="120" t="s">
        <v>140</v>
      </c>
      <c r="D41" s="121">
        <v>60000000</v>
      </c>
      <c r="E41" s="121">
        <v>0</v>
      </c>
      <c r="F41" s="121">
        <v>60000000</v>
      </c>
      <c r="G41" s="121">
        <v>60000000</v>
      </c>
      <c r="H41" s="121">
        <v>29876356</v>
      </c>
      <c r="I41" s="121">
        <f t="shared" si="0"/>
        <v>49.793926666666664</v>
      </c>
      <c r="J41" s="121">
        <v>29876356</v>
      </c>
      <c r="K41" s="121">
        <f t="shared" si="1"/>
        <v>100</v>
      </c>
      <c r="L41" s="121">
        <v>29876356</v>
      </c>
      <c r="M41" s="121">
        <v>0</v>
      </c>
      <c r="N41" s="118">
        <f t="shared" si="3"/>
        <v>30123644</v>
      </c>
      <c r="O41" s="121">
        <v>0</v>
      </c>
      <c r="P41" s="121">
        <f t="shared" si="2"/>
        <v>100</v>
      </c>
    </row>
    <row r="42" spans="1:16" ht="12.6" hidden="1" x14ac:dyDescent="0.25">
      <c r="A42" s="119" t="s">
        <v>139</v>
      </c>
      <c r="B42" s="119" t="s">
        <v>100</v>
      </c>
      <c r="C42" s="120" t="s">
        <v>140</v>
      </c>
      <c r="D42" s="121">
        <v>42000000</v>
      </c>
      <c r="E42" s="121">
        <v>0</v>
      </c>
      <c r="F42" s="121">
        <v>42000000</v>
      </c>
      <c r="G42" s="121">
        <v>42000000</v>
      </c>
      <c r="H42" s="121">
        <v>7017611</v>
      </c>
      <c r="I42" s="121">
        <f t="shared" si="0"/>
        <v>16.70859761904762</v>
      </c>
      <c r="J42" s="121">
        <v>6849611</v>
      </c>
      <c r="K42" s="121">
        <f t="shared" si="1"/>
        <v>97.606022904375862</v>
      </c>
      <c r="L42" s="121">
        <v>6849611</v>
      </c>
      <c r="M42" s="121">
        <v>0</v>
      </c>
      <c r="N42" s="118">
        <f t="shared" si="3"/>
        <v>34982389</v>
      </c>
      <c r="O42" s="121">
        <v>0</v>
      </c>
      <c r="P42" s="121">
        <f t="shared" si="2"/>
        <v>97.606022904375862</v>
      </c>
    </row>
    <row r="43" spans="1:16" ht="12.6" hidden="1" x14ac:dyDescent="0.25">
      <c r="A43" s="119" t="s">
        <v>141</v>
      </c>
      <c r="B43" s="119" t="s">
        <v>98</v>
      </c>
      <c r="C43" s="120" t="s">
        <v>142</v>
      </c>
      <c r="D43" s="121">
        <v>70000000</v>
      </c>
      <c r="E43" s="121">
        <v>0</v>
      </c>
      <c r="F43" s="121">
        <v>70000000</v>
      </c>
      <c r="G43" s="121">
        <v>70000000</v>
      </c>
      <c r="H43" s="121">
        <v>35707674</v>
      </c>
      <c r="I43" s="121">
        <f t="shared" si="0"/>
        <v>51.010962857142857</v>
      </c>
      <c r="J43" s="121">
        <v>35707674</v>
      </c>
      <c r="K43" s="121">
        <f t="shared" si="1"/>
        <v>100</v>
      </c>
      <c r="L43" s="121">
        <v>35707674</v>
      </c>
      <c r="M43" s="121">
        <v>0</v>
      </c>
      <c r="N43" s="118">
        <f t="shared" si="3"/>
        <v>34292326</v>
      </c>
      <c r="O43" s="121">
        <v>0</v>
      </c>
      <c r="P43" s="121">
        <f t="shared" si="2"/>
        <v>100</v>
      </c>
    </row>
    <row r="44" spans="1:16" ht="12.6" hidden="1" x14ac:dyDescent="0.25">
      <c r="A44" s="119" t="s">
        <v>141</v>
      </c>
      <c r="B44" s="119" t="s">
        <v>100</v>
      </c>
      <c r="C44" s="120" t="s">
        <v>142</v>
      </c>
      <c r="D44" s="121">
        <v>42500000</v>
      </c>
      <c r="E44" s="121">
        <v>0</v>
      </c>
      <c r="F44" s="121">
        <v>42500000</v>
      </c>
      <c r="G44" s="121">
        <v>42500000</v>
      </c>
      <c r="H44" s="121">
        <v>7687515</v>
      </c>
      <c r="I44" s="121">
        <f t="shared" si="0"/>
        <v>18.088270588235293</v>
      </c>
      <c r="J44" s="121">
        <v>7517515</v>
      </c>
      <c r="K44" s="121">
        <f t="shared" si="1"/>
        <v>97.788622201062367</v>
      </c>
      <c r="L44" s="121">
        <v>7517515</v>
      </c>
      <c r="M44" s="121">
        <v>0</v>
      </c>
      <c r="N44" s="118">
        <f t="shared" si="3"/>
        <v>34812485</v>
      </c>
      <c r="O44" s="121">
        <v>0</v>
      </c>
      <c r="P44" s="121">
        <f t="shared" si="2"/>
        <v>97.788622201062367</v>
      </c>
    </row>
    <row r="45" spans="1:16" ht="12.6" hidden="1" x14ac:dyDescent="0.25">
      <c r="A45" s="119" t="s">
        <v>143</v>
      </c>
      <c r="B45" s="119" t="s">
        <v>98</v>
      </c>
      <c r="C45" s="120" t="s">
        <v>144</v>
      </c>
      <c r="D45" s="121">
        <v>100000000</v>
      </c>
      <c r="E45" s="121">
        <v>0</v>
      </c>
      <c r="F45" s="121">
        <v>100000000</v>
      </c>
      <c r="G45" s="121">
        <v>100000000</v>
      </c>
      <c r="H45" s="121">
        <v>50310952</v>
      </c>
      <c r="I45" s="121">
        <f t="shared" si="0"/>
        <v>50.310952</v>
      </c>
      <c r="J45" s="121">
        <v>50310952</v>
      </c>
      <c r="K45" s="121">
        <f t="shared" si="1"/>
        <v>100</v>
      </c>
      <c r="L45" s="121">
        <v>50310952</v>
      </c>
      <c r="M45" s="121">
        <v>0</v>
      </c>
      <c r="N45" s="118">
        <f t="shared" si="3"/>
        <v>49689048</v>
      </c>
      <c r="O45" s="121">
        <v>0</v>
      </c>
      <c r="P45" s="121">
        <f t="shared" si="2"/>
        <v>100</v>
      </c>
    </row>
    <row r="46" spans="1:16" ht="12.6" hidden="1" x14ac:dyDescent="0.25">
      <c r="A46" s="119" t="s">
        <v>143</v>
      </c>
      <c r="B46" s="119" t="s">
        <v>100</v>
      </c>
      <c r="C46" s="120" t="s">
        <v>144</v>
      </c>
      <c r="D46" s="121">
        <v>44000000</v>
      </c>
      <c r="E46" s="121">
        <v>0</v>
      </c>
      <c r="F46" s="121">
        <v>44000000</v>
      </c>
      <c r="G46" s="121">
        <v>44000000</v>
      </c>
      <c r="H46" s="121">
        <v>430700</v>
      </c>
      <c r="I46" s="121">
        <f t="shared" si="0"/>
        <v>0.97886363636363638</v>
      </c>
      <c r="J46" s="121">
        <v>254700</v>
      </c>
      <c r="K46" s="121">
        <f t="shared" si="1"/>
        <v>59.136289760854424</v>
      </c>
      <c r="L46" s="121">
        <v>254700</v>
      </c>
      <c r="M46" s="121">
        <v>0</v>
      </c>
      <c r="N46" s="118">
        <f t="shared" si="3"/>
        <v>43569300</v>
      </c>
      <c r="O46" s="121">
        <v>0</v>
      </c>
      <c r="P46" s="121">
        <f t="shared" si="2"/>
        <v>59.136289760854424</v>
      </c>
    </row>
    <row r="47" spans="1:16" ht="12.6" hidden="1" x14ac:dyDescent="0.25">
      <c r="A47" s="114" t="s">
        <v>145</v>
      </c>
      <c r="B47" s="115"/>
      <c r="C47" s="116" t="s">
        <v>146</v>
      </c>
      <c r="D47" s="118">
        <v>368854000</v>
      </c>
      <c r="E47" s="118">
        <v>23500000</v>
      </c>
      <c r="F47" s="118">
        <v>392354000</v>
      </c>
      <c r="G47" s="118">
        <v>343000000</v>
      </c>
      <c r="H47" s="118">
        <v>122823190</v>
      </c>
      <c r="I47" s="118">
        <f t="shared" si="0"/>
        <v>31.304176840302379</v>
      </c>
      <c r="J47" s="118">
        <v>121929190</v>
      </c>
      <c r="K47" s="118">
        <f t="shared" si="1"/>
        <v>99.272124425362989</v>
      </c>
      <c r="L47" s="118">
        <v>121929190</v>
      </c>
      <c r="M47" s="118">
        <v>49354000</v>
      </c>
      <c r="N47" s="118">
        <f t="shared" si="3"/>
        <v>269530810</v>
      </c>
      <c r="O47" s="118">
        <v>0</v>
      </c>
      <c r="P47" s="118">
        <f t="shared" si="2"/>
        <v>99.272124425362989</v>
      </c>
    </row>
    <row r="48" spans="1:16" ht="12.6" hidden="1" x14ac:dyDescent="0.25">
      <c r="A48" s="119" t="s">
        <v>147</v>
      </c>
      <c r="B48" s="119" t="s">
        <v>98</v>
      </c>
      <c r="C48" s="120" t="s">
        <v>148</v>
      </c>
      <c r="D48" s="121">
        <v>49354000</v>
      </c>
      <c r="E48" s="121">
        <v>-49354000</v>
      </c>
      <c r="F48" s="121">
        <v>0</v>
      </c>
      <c r="G48" s="121">
        <v>0</v>
      </c>
      <c r="H48" s="121">
        <v>0</v>
      </c>
      <c r="I48" s="121" t="e">
        <f t="shared" si="0"/>
        <v>#DIV/0!</v>
      </c>
      <c r="J48" s="121">
        <v>0</v>
      </c>
      <c r="K48" s="121" t="e">
        <f t="shared" si="1"/>
        <v>#DIV/0!</v>
      </c>
      <c r="L48" s="121">
        <v>0</v>
      </c>
      <c r="M48" s="121">
        <v>0</v>
      </c>
      <c r="N48" s="118">
        <f t="shared" si="3"/>
        <v>0</v>
      </c>
      <c r="O48" s="121">
        <v>0</v>
      </c>
      <c r="P48" s="121" t="e">
        <f t="shared" si="2"/>
        <v>#DIV/0!</v>
      </c>
    </row>
    <row r="49" spans="1:16" ht="12.6" hidden="1" x14ac:dyDescent="0.25">
      <c r="A49" s="119" t="s">
        <v>147</v>
      </c>
      <c r="B49" s="119" t="s">
        <v>100</v>
      </c>
      <c r="C49" s="120" t="s">
        <v>148</v>
      </c>
      <c r="D49" s="121">
        <v>111000000</v>
      </c>
      <c r="E49" s="121">
        <v>0</v>
      </c>
      <c r="F49" s="121">
        <v>111000000</v>
      </c>
      <c r="G49" s="121">
        <v>111000000</v>
      </c>
      <c r="H49" s="121">
        <v>15371965</v>
      </c>
      <c r="I49" s="121">
        <f t="shared" si="0"/>
        <v>13.848617117117119</v>
      </c>
      <c r="J49" s="121">
        <v>14927965</v>
      </c>
      <c r="K49" s="121">
        <f t="shared" si="1"/>
        <v>97.111624961415146</v>
      </c>
      <c r="L49" s="121">
        <v>14927965</v>
      </c>
      <c r="M49" s="121">
        <v>0</v>
      </c>
      <c r="N49" s="118">
        <f t="shared" si="3"/>
        <v>95628035</v>
      </c>
      <c r="O49" s="121">
        <v>0</v>
      </c>
      <c r="P49" s="121">
        <f t="shared" si="2"/>
        <v>97.111624961415146</v>
      </c>
    </row>
    <row r="50" spans="1:16" ht="12.6" hidden="1" x14ac:dyDescent="0.25">
      <c r="A50" s="119" t="s">
        <v>149</v>
      </c>
      <c r="B50" s="119" t="s">
        <v>98</v>
      </c>
      <c r="C50" s="120" t="s">
        <v>150</v>
      </c>
      <c r="D50" s="121">
        <v>50000000</v>
      </c>
      <c r="E50" s="121">
        <v>36500000</v>
      </c>
      <c r="F50" s="121">
        <v>86500000</v>
      </c>
      <c r="G50" s="121">
        <v>50000000</v>
      </c>
      <c r="H50" s="121">
        <v>31485101</v>
      </c>
      <c r="I50" s="121">
        <f t="shared" si="0"/>
        <v>36.398960693641619</v>
      </c>
      <c r="J50" s="121">
        <v>31485101</v>
      </c>
      <c r="K50" s="121">
        <f t="shared" si="1"/>
        <v>100</v>
      </c>
      <c r="L50" s="121">
        <v>31485101</v>
      </c>
      <c r="M50" s="121">
        <v>36500000</v>
      </c>
      <c r="N50" s="118">
        <f t="shared" si="3"/>
        <v>55014899</v>
      </c>
      <c r="O50" s="121">
        <v>0</v>
      </c>
      <c r="P50" s="121">
        <f t="shared" si="2"/>
        <v>100</v>
      </c>
    </row>
    <row r="51" spans="1:16" ht="12.6" hidden="1" x14ac:dyDescent="0.25">
      <c r="A51" s="119" t="s">
        <v>149</v>
      </c>
      <c r="B51" s="119" t="s">
        <v>100</v>
      </c>
      <c r="C51" s="120" t="s">
        <v>150</v>
      </c>
      <c r="D51" s="121">
        <v>74000000</v>
      </c>
      <c r="E51" s="121">
        <v>0</v>
      </c>
      <c r="F51" s="121">
        <v>74000000</v>
      </c>
      <c r="G51" s="121">
        <v>74000000</v>
      </c>
      <c r="H51" s="121">
        <v>31444879</v>
      </c>
      <c r="I51" s="121">
        <f t="shared" si="0"/>
        <v>42.493079729729729</v>
      </c>
      <c r="J51" s="121">
        <v>31148879</v>
      </c>
      <c r="K51" s="121">
        <f t="shared" si="1"/>
        <v>99.058670252793789</v>
      </c>
      <c r="L51" s="121">
        <v>31148879</v>
      </c>
      <c r="M51" s="121">
        <v>0</v>
      </c>
      <c r="N51" s="118">
        <f t="shared" si="3"/>
        <v>42555121</v>
      </c>
      <c r="O51" s="121">
        <v>0</v>
      </c>
      <c r="P51" s="121">
        <f t="shared" si="2"/>
        <v>99.058670252793789</v>
      </c>
    </row>
    <row r="52" spans="1:16" ht="12.6" hidden="1" x14ac:dyDescent="0.25">
      <c r="A52" s="119" t="s">
        <v>151</v>
      </c>
      <c r="B52" s="119" t="s">
        <v>98</v>
      </c>
      <c r="C52" s="120" t="s">
        <v>152</v>
      </c>
      <c r="D52" s="121">
        <v>40000000</v>
      </c>
      <c r="E52" s="121">
        <v>6500000</v>
      </c>
      <c r="F52" s="121">
        <v>46500000</v>
      </c>
      <c r="G52" s="121">
        <v>40000000</v>
      </c>
      <c r="H52" s="121">
        <v>21697207</v>
      </c>
      <c r="I52" s="121">
        <f t="shared" si="0"/>
        <v>46.66066021505376</v>
      </c>
      <c r="J52" s="121">
        <v>21697207</v>
      </c>
      <c r="K52" s="121">
        <f t="shared" si="1"/>
        <v>100</v>
      </c>
      <c r="L52" s="121">
        <v>21697207</v>
      </c>
      <c r="M52" s="121">
        <v>6500000</v>
      </c>
      <c r="N52" s="118">
        <f t="shared" si="3"/>
        <v>24802793</v>
      </c>
      <c r="O52" s="121">
        <v>0</v>
      </c>
      <c r="P52" s="121">
        <f t="shared" si="2"/>
        <v>100</v>
      </c>
    </row>
    <row r="53" spans="1:16" ht="12.6" hidden="1" x14ac:dyDescent="0.25">
      <c r="A53" s="119" t="s">
        <v>151</v>
      </c>
      <c r="B53" s="119" t="s">
        <v>100</v>
      </c>
      <c r="C53" s="120" t="s">
        <v>152</v>
      </c>
      <c r="D53" s="121">
        <v>30500000</v>
      </c>
      <c r="E53" s="121">
        <v>0</v>
      </c>
      <c r="F53" s="121">
        <v>30500000</v>
      </c>
      <c r="G53" s="121">
        <v>30500000</v>
      </c>
      <c r="H53" s="121">
        <v>4708321</v>
      </c>
      <c r="I53" s="121">
        <f t="shared" si="0"/>
        <v>15.437118032786884</v>
      </c>
      <c r="J53" s="121">
        <v>4586321</v>
      </c>
      <c r="K53" s="121">
        <f t="shared" si="1"/>
        <v>97.408842770066016</v>
      </c>
      <c r="L53" s="121">
        <v>4586321</v>
      </c>
      <c r="M53" s="121">
        <v>0</v>
      </c>
      <c r="N53" s="118">
        <f t="shared" si="3"/>
        <v>25791679</v>
      </c>
      <c r="O53" s="121">
        <v>0</v>
      </c>
      <c r="P53" s="121">
        <f t="shared" si="2"/>
        <v>97.408842770066016</v>
      </c>
    </row>
    <row r="54" spans="1:16" ht="16.899999999999999" hidden="1" x14ac:dyDescent="0.25">
      <c r="A54" s="119" t="s">
        <v>153</v>
      </c>
      <c r="B54" s="119" t="s">
        <v>98</v>
      </c>
      <c r="C54" s="120" t="s">
        <v>154</v>
      </c>
      <c r="D54" s="121">
        <v>6000000</v>
      </c>
      <c r="E54" s="121">
        <v>6354000</v>
      </c>
      <c r="F54" s="121">
        <v>12354000</v>
      </c>
      <c r="G54" s="121">
        <v>6000000</v>
      </c>
      <c r="H54" s="121">
        <v>6000000</v>
      </c>
      <c r="I54" s="121">
        <f t="shared" si="0"/>
        <v>48.567265662943178</v>
      </c>
      <c r="J54" s="121">
        <v>6000000</v>
      </c>
      <c r="K54" s="121">
        <f t="shared" si="1"/>
        <v>100</v>
      </c>
      <c r="L54" s="121">
        <v>6000000</v>
      </c>
      <c r="M54" s="121">
        <v>6354000</v>
      </c>
      <c r="N54" s="118">
        <f t="shared" si="3"/>
        <v>6354000</v>
      </c>
      <c r="O54" s="121">
        <v>0</v>
      </c>
      <c r="P54" s="121">
        <f t="shared" si="2"/>
        <v>100</v>
      </c>
    </row>
    <row r="55" spans="1:16" ht="16.899999999999999" hidden="1" x14ac:dyDescent="0.25">
      <c r="A55" s="119" t="s">
        <v>153</v>
      </c>
      <c r="B55" s="119" t="s">
        <v>100</v>
      </c>
      <c r="C55" s="120" t="s">
        <v>154</v>
      </c>
      <c r="D55" s="121">
        <v>8000000</v>
      </c>
      <c r="E55" s="121">
        <v>23500000</v>
      </c>
      <c r="F55" s="121">
        <v>31500000</v>
      </c>
      <c r="G55" s="121">
        <v>31500000</v>
      </c>
      <c r="H55" s="121">
        <v>12115717</v>
      </c>
      <c r="I55" s="121">
        <f t="shared" si="0"/>
        <v>38.46259365079365</v>
      </c>
      <c r="J55" s="121">
        <v>12083717</v>
      </c>
      <c r="K55" s="121">
        <f t="shared" si="1"/>
        <v>99.735880261977059</v>
      </c>
      <c r="L55" s="121">
        <v>12083717</v>
      </c>
      <c r="M55" s="121">
        <v>0</v>
      </c>
      <c r="N55" s="118">
        <f t="shared" si="3"/>
        <v>19384283</v>
      </c>
      <c r="O55" s="121">
        <v>0</v>
      </c>
      <c r="P55" s="121">
        <f t="shared" si="2"/>
        <v>99.735880261977059</v>
      </c>
    </row>
    <row r="56" spans="1:16" ht="12.6" hidden="1" x14ac:dyDescent="0.25">
      <c r="A56" s="119" t="s">
        <v>155</v>
      </c>
      <c r="B56" s="119" t="s">
        <v>98</v>
      </c>
      <c r="C56" s="120" t="s">
        <v>156</v>
      </c>
      <c r="D56" s="121">
        <v>40000000</v>
      </c>
      <c r="E56" s="121">
        <v>0</v>
      </c>
      <c r="F56" s="121">
        <v>40000000</v>
      </c>
      <c r="G56" s="121">
        <v>40000000</v>
      </c>
      <c r="H56" s="121">
        <v>13656923</v>
      </c>
      <c r="I56" s="121">
        <f t="shared" si="0"/>
        <v>34.142307500000001</v>
      </c>
      <c r="J56" s="121">
        <v>13656923</v>
      </c>
      <c r="K56" s="121">
        <f t="shared" si="1"/>
        <v>100</v>
      </c>
      <c r="L56" s="121">
        <v>13656923</v>
      </c>
      <c r="M56" s="121">
        <v>0</v>
      </c>
      <c r="N56" s="118">
        <f t="shared" si="3"/>
        <v>26343077</v>
      </c>
      <c r="O56" s="121">
        <v>0</v>
      </c>
      <c r="P56" s="121">
        <f t="shared" si="2"/>
        <v>100</v>
      </c>
    </row>
    <row r="57" spans="1:16" ht="12.6" hidden="1" x14ac:dyDescent="0.25">
      <c r="A57" s="119" t="s">
        <v>155</v>
      </c>
      <c r="B57" s="119" t="s">
        <v>100</v>
      </c>
      <c r="C57" s="120" t="s">
        <v>156</v>
      </c>
      <c r="D57" s="121">
        <v>38000000</v>
      </c>
      <c r="E57" s="121">
        <v>-23500000</v>
      </c>
      <c r="F57" s="121">
        <v>14500000</v>
      </c>
      <c r="G57" s="121">
        <v>14500000</v>
      </c>
      <c r="H57" s="121">
        <v>14039553</v>
      </c>
      <c r="I57" s="121">
        <f t="shared" si="0"/>
        <v>96.824503448275863</v>
      </c>
      <c r="J57" s="121">
        <v>13887553</v>
      </c>
      <c r="K57" s="121">
        <f t="shared" si="1"/>
        <v>98.917344448217108</v>
      </c>
      <c r="L57" s="121">
        <v>13887553</v>
      </c>
      <c r="M57" s="121">
        <v>0</v>
      </c>
      <c r="N57" s="118">
        <f t="shared" si="3"/>
        <v>460447</v>
      </c>
      <c r="O57" s="121">
        <v>0</v>
      </c>
      <c r="P57" s="121">
        <f t="shared" si="2"/>
        <v>98.917344448217108</v>
      </c>
    </row>
    <row r="58" spans="1:16" ht="12.6" hidden="1" x14ac:dyDescent="0.25">
      <c r="A58" s="119" t="s">
        <v>157</v>
      </c>
      <c r="B58" s="119" t="s">
        <v>98</v>
      </c>
      <c r="C58" s="120" t="s">
        <v>158</v>
      </c>
      <c r="D58" s="121">
        <v>20000000</v>
      </c>
      <c r="E58" s="121">
        <v>0</v>
      </c>
      <c r="F58" s="121">
        <v>20000000</v>
      </c>
      <c r="G58" s="121">
        <v>20000000</v>
      </c>
      <c r="H58" s="121">
        <v>5791998</v>
      </c>
      <c r="I58" s="121">
        <f t="shared" si="0"/>
        <v>28.959990000000001</v>
      </c>
      <c r="J58" s="121">
        <v>5791998</v>
      </c>
      <c r="K58" s="121">
        <f t="shared" si="1"/>
        <v>100</v>
      </c>
      <c r="L58" s="121">
        <v>5791998</v>
      </c>
      <c r="M58" s="121">
        <v>0</v>
      </c>
      <c r="N58" s="118">
        <f t="shared" si="3"/>
        <v>14208002</v>
      </c>
      <c r="O58" s="121">
        <v>0</v>
      </c>
      <c r="P58" s="121">
        <f t="shared" si="2"/>
        <v>100</v>
      </c>
    </row>
    <row r="59" spans="1:16" ht="12.6" hidden="1" x14ac:dyDescent="0.25">
      <c r="A59" s="119" t="s">
        <v>157</v>
      </c>
      <c r="B59" s="119" t="s">
        <v>100</v>
      </c>
      <c r="C59" s="120" t="s">
        <v>158</v>
      </c>
      <c r="D59" s="121">
        <v>20000000</v>
      </c>
      <c r="E59" s="121">
        <v>0</v>
      </c>
      <c r="F59" s="121">
        <v>20000000</v>
      </c>
      <c r="G59" s="121">
        <v>20000000</v>
      </c>
      <c r="H59" s="121">
        <v>12650985</v>
      </c>
      <c r="I59" s="121">
        <f t="shared" si="0"/>
        <v>63.254924999999993</v>
      </c>
      <c r="J59" s="121">
        <v>12570985</v>
      </c>
      <c r="K59" s="121">
        <f t="shared" si="1"/>
        <v>99.367638172047464</v>
      </c>
      <c r="L59" s="121">
        <v>12570985</v>
      </c>
      <c r="M59" s="121">
        <v>0</v>
      </c>
      <c r="N59" s="118">
        <f t="shared" si="3"/>
        <v>7349015</v>
      </c>
      <c r="O59" s="121">
        <v>0</v>
      </c>
      <c r="P59" s="121">
        <f t="shared" si="2"/>
        <v>99.367638172047464</v>
      </c>
    </row>
    <row r="60" spans="1:16" ht="12.6" x14ac:dyDescent="0.25">
      <c r="A60" s="114" t="s">
        <v>159</v>
      </c>
      <c r="B60" s="115"/>
      <c r="C60" s="116" t="s">
        <v>160</v>
      </c>
      <c r="D60" s="117">
        <v>2175600000</v>
      </c>
      <c r="E60" s="117">
        <v>28406595</v>
      </c>
      <c r="F60" s="117">
        <v>2204006595</v>
      </c>
      <c r="G60" s="117">
        <v>1978176653</v>
      </c>
      <c r="H60" s="117">
        <v>1647453557.95</v>
      </c>
      <c r="I60" s="117">
        <f t="shared" si="0"/>
        <v>74.748122881637741</v>
      </c>
      <c r="J60" s="117">
        <v>555612399.25</v>
      </c>
      <c r="K60" s="117">
        <f t="shared" si="1"/>
        <v>33.725527288391262</v>
      </c>
      <c r="L60" s="117">
        <v>555612399.25</v>
      </c>
      <c r="M60" s="117">
        <v>225829942</v>
      </c>
      <c r="N60" s="117">
        <f t="shared" si="3"/>
        <v>556553037.04999995</v>
      </c>
      <c r="O60" s="117">
        <v>0</v>
      </c>
      <c r="P60" s="117">
        <f t="shared" si="2"/>
        <v>33.725527288391262</v>
      </c>
    </row>
    <row r="61" spans="1:16" ht="12.6" hidden="1" x14ac:dyDescent="0.25">
      <c r="A61" s="122" t="s">
        <v>161</v>
      </c>
      <c r="B61" s="123"/>
      <c r="C61" s="124" t="s">
        <v>162</v>
      </c>
      <c r="D61" s="118">
        <v>2175600000</v>
      </c>
      <c r="E61" s="118">
        <v>28406595</v>
      </c>
      <c r="F61" s="118">
        <v>2204006595</v>
      </c>
      <c r="G61" s="118">
        <v>1978176653</v>
      </c>
      <c r="H61" s="118">
        <v>1647453557.95</v>
      </c>
      <c r="I61" s="118">
        <f t="shared" si="0"/>
        <v>74.748122881637741</v>
      </c>
      <c r="J61" s="118">
        <v>555612399.25</v>
      </c>
      <c r="K61" s="118">
        <f t="shared" si="1"/>
        <v>33.725527288391262</v>
      </c>
      <c r="L61" s="118">
        <v>555612399.25</v>
      </c>
      <c r="M61" s="118">
        <v>225829942</v>
      </c>
      <c r="N61" s="118">
        <f t="shared" si="3"/>
        <v>556553037.04999995</v>
      </c>
      <c r="O61" s="118">
        <v>0</v>
      </c>
      <c r="P61" s="118">
        <f t="shared" si="2"/>
        <v>33.725527288391262</v>
      </c>
    </row>
    <row r="62" spans="1:16" ht="12.6" x14ac:dyDescent="0.25">
      <c r="A62" s="122" t="s">
        <v>163</v>
      </c>
      <c r="B62" s="123"/>
      <c r="C62" s="124" t="s">
        <v>164</v>
      </c>
      <c r="D62" s="118">
        <v>31000000</v>
      </c>
      <c r="E62" s="118">
        <v>58286595</v>
      </c>
      <c r="F62" s="118">
        <v>89286595</v>
      </c>
      <c r="G62" s="118">
        <v>58791490</v>
      </c>
      <c r="H62" s="118">
        <v>58791490</v>
      </c>
      <c r="I62" s="118">
        <f t="shared" si="0"/>
        <v>65.845819296838457</v>
      </c>
      <c r="J62" s="118">
        <v>56592890</v>
      </c>
      <c r="K62" s="118">
        <f t="shared" si="1"/>
        <v>96.260343121087772</v>
      </c>
      <c r="L62" s="118">
        <v>56592890</v>
      </c>
      <c r="M62" s="118">
        <v>30495105</v>
      </c>
      <c r="N62" s="118">
        <f t="shared" si="3"/>
        <v>30495105</v>
      </c>
      <c r="O62" s="118">
        <v>0</v>
      </c>
      <c r="P62" s="118">
        <f t="shared" si="2"/>
        <v>96.260343121087772</v>
      </c>
    </row>
    <row r="63" spans="1:16" ht="12.6" hidden="1" x14ac:dyDescent="0.25">
      <c r="A63" s="122" t="s">
        <v>165</v>
      </c>
      <c r="B63" s="123"/>
      <c r="C63" s="124" t="s">
        <v>166</v>
      </c>
      <c r="D63" s="118">
        <v>31000000</v>
      </c>
      <c r="E63" s="118">
        <v>58286595</v>
      </c>
      <c r="F63" s="118">
        <v>89286595</v>
      </c>
      <c r="G63" s="118">
        <v>58791490</v>
      </c>
      <c r="H63" s="118">
        <v>58791490</v>
      </c>
      <c r="I63" s="118">
        <f t="shared" si="0"/>
        <v>65.845819296838457</v>
      </c>
      <c r="J63" s="118">
        <v>56592890</v>
      </c>
      <c r="K63" s="118">
        <f t="shared" si="1"/>
        <v>96.260343121087772</v>
      </c>
      <c r="L63" s="118">
        <v>56592890</v>
      </c>
      <c r="M63" s="118">
        <v>30495105</v>
      </c>
      <c r="N63" s="118">
        <f t="shared" si="3"/>
        <v>30495105</v>
      </c>
      <c r="O63" s="118">
        <v>0</v>
      </c>
      <c r="P63" s="118">
        <f t="shared" si="2"/>
        <v>96.260343121087772</v>
      </c>
    </row>
    <row r="64" spans="1:16" ht="12.6" hidden="1" x14ac:dyDescent="0.25">
      <c r="A64" s="125" t="s">
        <v>167</v>
      </c>
      <c r="B64" s="125" t="s">
        <v>100</v>
      </c>
      <c r="C64" s="126" t="s">
        <v>168</v>
      </c>
      <c r="D64" s="121">
        <v>20000000</v>
      </c>
      <c r="E64" s="121">
        <v>58286595</v>
      </c>
      <c r="F64" s="121">
        <v>78286595</v>
      </c>
      <c r="G64" s="121">
        <v>49355366</v>
      </c>
      <c r="H64" s="121">
        <v>49355366</v>
      </c>
      <c r="I64" s="121">
        <f t="shared" si="0"/>
        <v>63.044466297199406</v>
      </c>
      <c r="J64" s="121">
        <v>49355366</v>
      </c>
      <c r="K64" s="121">
        <f t="shared" si="1"/>
        <v>100</v>
      </c>
      <c r="L64" s="121">
        <v>49355366</v>
      </c>
      <c r="M64" s="121">
        <v>28931229</v>
      </c>
      <c r="N64" s="118">
        <f t="shared" si="3"/>
        <v>28931229</v>
      </c>
      <c r="O64" s="121">
        <v>0</v>
      </c>
      <c r="P64" s="121">
        <f t="shared" si="2"/>
        <v>100</v>
      </c>
    </row>
    <row r="65" spans="1:16" ht="12.6" hidden="1" x14ac:dyDescent="0.25">
      <c r="A65" s="125" t="s">
        <v>169</v>
      </c>
      <c r="B65" s="125" t="s">
        <v>100</v>
      </c>
      <c r="C65" s="126" t="s">
        <v>170</v>
      </c>
      <c r="D65" s="121">
        <v>7000000</v>
      </c>
      <c r="E65" s="121">
        <v>-2000000</v>
      </c>
      <c r="F65" s="121">
        <v>5000000</v>
      </c>
      <c r="G65" s="121">
        <v>4000000</v>
      </c>
      <c r="H65" s="121">
        <v>4000000</v>
      </c>
      <c r="I65" s="121">
        <f t="shared" si="0"/>
        <v>80</v>
      </c>
      <c r="J65" s="121">
        <v>4000000</v>
      </c>
      <c r="K65" s="121">
        <f t="shared" si="1"/>
        <v>100</v>
      </c>
      <c r="L65" s="121">
        <v>4000000</v>
      </c>
      <c r="M65" s="121">
        <v>1000000</v>
      </c>
      <c r="N65" s="118">
        <f t="shared" si="3"/>
        <v>1000000</v>
      </c>
      <c r="O65" s="121">
        <v>0</v>
      </c>
      <c r="P65" s="121">
        <f t="shared" si="2"/>
        <v>100</v>
      </c>
    </row>
    <row r="66" spans="1:16" ht="12.6" hidden="1" x14ac:dyDescent="0.25">
      <c r="A66" s="125" t="s">
        <v>171</v>
      </c>
      <c r="B66" s="125" t="s">
        <v>100</v>
      </c>
      <c r="C66" s="126" t="s">
        <v>172</v>
      </c>
      <c r="D66" s="121">
        <v>4000000</v>
      </c>
      <c r="E66" s="121">
        <v>2000000</v>
      </c>
      <c r="F66" s="121">
        <v>6000000</v>
      </c>
      <c r="G66" s="121">
        <v>5436124</v>
      </c>
      <c r="H66" s="121">
        <v>5436124</v>
      </c>
      <c r="I66" s="121">
        <f t="shared" si="0"/>
        <v>90.602066666666673</v>
      </c>
      <c r="J66" s="121">
        <v>3237524</v>
      </c>
      <c r="K66" s="121">
        <f t="shared" si="1"/>
        <v>59.555742289910974</v>
      </c>
      <c r="L66" s="121">
        <v>3237524</v>
      </c>
      <c r="M66" s="121">
        <v>563876</v>
      </c>
      <c r="N66" s="118">
        <f t="shared" si="3"/>
        <v>563876</v>
      </c>
      <c r="O66" s="121">
        <v>0</v>
      </c>
      <c r="P66" s="121">
        <f t="shared" si="2"/>
        <v>59.555742289910974</v>
      </c>
    </row>
    <row r="67" spans="1:16" ht="12.6" x14ac:dyDescent="0.25">
      <c r="A67" s="122" t="s">
        <v>173</v>
      </c>
      <c r="B67" s="123"/>
      <c r="C67" s="124" t="s">
        <v>174</v>
      </c>
      <c r="D67" s="118">
        <v>2144600000</v>
      </c>
      <c r="E67" s="118">
        <v>-29880000</v>
      </c>
      <c r="F67" s="118">
        <v>2114720000</v>
      </c>
      <c r="G67" s="118">
        <v>1919385163</v>
      </c>
      <c r="H67" s="118">
        <v>1588662067.95</v>
      </c>
      <c r="I67" s="118">
        <f t="shared" si="0"/>
        <v>75.123991258890072</v>
      </c>
      <c r="J67" s="118">
        <v>499019509.25</v>
      </c>
      <c r="K67" s="118">
        <f t="shared" si="1"/>
        <v>31.41130636384689</v>
      </c>
      <c r="L67" s="118">
        <v>499019509.25</v>
      </c>
      <c r="M67" s="118">
        <v>195334837</v>
      </c>
      <c r="N67" s="118">
        <f t="shared" si="3"/>
        <v>526057932.04999995</v>
      </c>
      <c r="O67" s="118">
        <v>0</v>
      </c>
      <c r="P67" s="118">
        <f t="shared" si="2"/>
        <v>31.41130636384689</v>
      </c>
    </row>
    <row r="68" spans="1:16" ht="12.6" hidden="1" x14ac:dyDescent="0.25">
      <c r="A68" s="122" t="s">
        <v>175</v>
      </c>
      <c r="B68" s="123"/>
      <c r="C68" s="124" t="s">
        <v>176</v>
      </c>
      <c r="D68" s="118">
        <v>60000000</v>
      </c>
      <c r="E68" s="118">
        <v>-29880000</v>
      </c>
      <c r="F68" s="118">
        <v>30120000</v>
      </c>
      <c r="G68" s="118">
        <v>240000</v>
      </c>
      <c r="H68" s="118">
        <v>240000</v>
      </c>
      <c r="I68" s="118">
        <f t="shared" si="0"/>
        <v>0.79681274900398402</v>
      </c>
      <c r="J68" s="118">
        <v>0</v>
      </c>
      <c r="K68" s="118">
        <f t="shared" si="1"/>
        <v>0</v>
      </c>
      <c r="L68" s="118">
        <v>0</v>
      </c>
      <c r="M68" s="118">
        <v>29880000</v>
      </c>
      <c r="N68" s="118">
        <f t="shared" si="3"/>
        <v>29880000</v>
      </c>
      <c r="O68" s="118">
        <v>0</v>
      </c>
      <c r="P68" s="118">
        <f t="shared" si="2"/>
        <v>0</v>
      </c>
    </row>
    <row r="69" spans="1:16" ht="12.6" hidden="1" x14ac:dyDescent="0.25">
      <c r="A69" s="125" t="s">
        <v>177</v>
      </c>
      <c r="B69" s="125" t="s">
        <v>100</v>
      </c>
      <c r="C69" s="126" t="s">
        <v>178</v>
      </c>
      <c r="D69" s="121">
        <v>30000000</v>
      </c>
      <c r="E69" s="121">
        <v>0</v>
      </c>
      <c r="F69" s="121">
        <v>30000000</v>
      </c>
      <c r="G69" s="121">
        <v>120000</v>
      </c>
      <c r="H69" s="121">
        <v>120000</v>
      </c>
      <c r="I69" s="121">
        <f t="shared" si="0"/>
        <v>0.4</v>
      </c>
      <c r="J69" s="121">
        <v>0</v>
      </c>
      <c r="K69" s="121">
        <f t="shared" si="1"/>
        <v>0</v>
      </c>
      <c r="L69" s="121">
        <v>0</v>
      </c>
      <c r="M69" s="121">
        <v>29880000</v>
      </c>
      <c r="N69" s="118">
        <f t="shared" si="3"/>
        <v>29880000</v>
      </c>
      <c r="O69" s="121">
        <v>0</v>
      </c>
      <c r="P69" s="121">
        <f t="shared" si="2"/>
        <v>0</v>
      </c>
    </row>
    <row r="70" spans="1:16" ht="12.6" hidden="1" x14ac:dyDescent="0.25">
      <c r="A70" s="125" t="s">
        <v>179</v>
      </c>
      <c r="B70" s="125" t="s">
        <v>100</v>
      </c>
      <c r="C70" s="126" t="s">
        <v>180</v>
      </c>
      <c r="D70" s="121">
        <v>30000000</v>
      </c>
      <c r="E70" s="121">
        <v>-29880000</v>
      </c>
      <c r="F70" s="121">
        <v>120000</v>
      </c>
      <c r="G70" s="121">
        <v>120000</v>
      </c>
      <c r="H70" s="121">
        <v>120000</v>
      </c>
      <c r="I70" s="121">
        <f t="shared" ref="I70:I133" si="4">+H70/F70*100</f>
        <v>100</v>
      </c>
      <c r="J70" s="121">
        <v>0</v>
      </c>
      <c r="K70" s="121">
        <f t="shared" ref="K70:K133" si="5">+J70/H70*100</f>
        <v>0</v>
      </c>
      <c r="L70" s="121">
        <v>0</v>
      </c>
      <c r="M70" s="121">
        <v>0</v>
      </c>
      <c r="N70" s="118">
        <f t="shared" si="3"/>
        <v>0</v>
      </c>
      <c r="O70" s="121">
        <v>0</v>
      </c>
      <c r="P70" s="121">
        <f t="shared" ref="P70:P133" si="6">+L70/H70*100</f>
        <v>0</v>
      </c>
    </row>
    <row r="71" spans="1:16" ht="12.6" hidden="1" x14ac:dyDescent="0.25">
      <c r="A71" s="122" t="s">
        <v>181</v>
      </c>
      <c r="B71" s="123"/>
      <c r="C71" s="124" t="s">
        <v>182</v>
      </c>
      <c r="D71" s="118">
        <v>1000000</v>
      </c>
      <c r="E71" s="118">
        <v>0</v>
      </c>
      <c r="F71" s="118">
        <v>1000000</v>
      </c>
      <c r="G71" s="118">
        <v>4000</v>
      </c>
      <c r="H71" s="118">
        <v>4000</v>
      </c>
      <c r="I71" s="118">
        <f t="shared" si="4"/>
        <v>0.4</v>
      </c>
      <c r="J71" s="118">
        <v>0</v>
      </c>
      <c r="K71" s="118">
        <f t="shared" si="5"/>
        <v>0</v>
      </c>
      <c r="L71" s="118">
        <v>0</v>
      </c>
      <c r="M71" s="118">
        <v>996000</v>
      </c>
      <c r="N71" s="118">
        <f t="shared" ref="N71:N134" si="7">+F71-H71</f>
        <v>996000</v>
      </c>
      <c r="O71" s="118">
        <v>0</v>
      </c>
      <c r="P71" s="118">
        <f t="shared" si="6"/>
        <v>0</v>
      </c>
    </row>
    <row r="72" spans="1:16" ht="12.6" hidden="1" x14ac:dyDescent="0.25">
      <c r="A72" s="125" t="s">
        <v>183</v>
      </c>
      <c r="B72" s="125" t="s">
        <v>100</v>
      </c>
      <c r="C72" s="126" t="s">
        <v>184</v>
      </c>
      <c r="D72" s="121">
        <v>1000000</v>
      </c>
      <c r="E72" s="121">
        <v>0</v>
      </c>
      <c r="F72" s="121">
        <v>1000000</v>
      </c>
      <c r="G72" s="121">
        <v>4000</v>
      </c>
      <c r="H72" s="121">
        <v>4000</v>
      </c>
      <c r="I72" s="121">
        <f t="shared" si="4"/>
        <v>0.4</v>
      </c>
      <c r="J72" s="121">
        <v>0</v>
      </c>
      <c r="K72" s="121">
        <f t="shared" si="5"/>
        <v>0</v>
      </c>
      <c r="L72" s="121">
        <v>0</v>
      </c>
      <c r="M72" s="121">
        <v>996000</v>
      </c>
      <c r="N72" s="118">
        <f t="shared" si="7"/>
        <v>996000</v>
      </c>
      <c r="O72" s="121">
        <v>0</v>
      </c>
      <c r="P72" s="121">
        <f t="shared" si="6"/>
        <v>0</v>
      </c>
    </row>
    <row r="73" spans="1:16" ht="12.6" hidden="1" x14ac:dyDescent="0.25">
      <c r="A73" s="122" t="s">
        <v>185</v>
      </c>
      <c r="B73" s="123"/>
      <c r="C73" s="124" t="s">
        <v>186</v>
      </c>
      <c r="D73" s="118">
        <v>265000000</v>
      </c>
      <c r="E73" s="118">
        <v>10000000</v>
      </c>
      <c r="F73" s="118">
        <v>275000000</v>
      </c>
      <c r="G73" s="118">
        <v>221216000</v>
      </c>
      <c r="H73" s="118">
        <v>149801660</v>
      </c>
      <c r="I73" s="118">
        <f t="shared" si="4"/>
        <v>54.473330909090912</v>
      </c>
      <c r="J73" s="118">
        <v>55614786</v>
      </c>
      <c r="K73" s="118">
        <f t="shared" si="5"/>
        <v>37.125613961821252</v>
      </c>
      <c r="L73" s="118">
        <v>55614786</v>
      </c>
      <c r="M73" s="118">
        <v>53784000</v>
      </c>
      <c r="N73" s="118">
        <f t="shared" si="7"/>
        <v>125198340</v>
      </c>
      <c r="O73" s="118">
        <v>0</v>
      </c>
      <c r="P73" s="118">
        <f t="shared" si="6"/>
        <v>37.125613961821252</v>
      </c>
    </row>
    <row r="74" spans="1:16" ht="12.6" hidden="1" x14ac:dyDescent="0.25">
      <c r="A74" s="125" t="s">
        <v>187</v>
      </c>
      <c r="B74" s="125" t="s">
        <v>100</v>
      </c>
      <c r="C74" s="126" t="s">
        <v>188</v>
      </c>
      <c r="D74" s="121">
        <v>30000000</v>
      </c>
      <c r="E74" s="121">
        <v>0</v>
      </c>
      <c r="F74" s="121">
        <v>30000000</v>
      </c>
      <c r="G74" s="121">
        <v>30000000</v>
      </c>
      <c r="H74" s="121">
        <v>27343936</v>
      </c>
      <c r="I74" s="121">
        <f t="shared" si="4"/>
        <v>91.146453333333326</v>
      </c>
      <c r="J74" s="121">
        <v>27223936</v>
      </c>
      <c r="K74" s="121">
        <f t="shared" si="5"/>
        <v>99.561145842354222</v>
      </c>
      <c r="L74" s="121">
        <v>27223936</v>
      </c>
      <c r="M74" s="121">
        <v>0</v>
      </c>
      <c r="N74" s="118">
        <f t="shared" si="7"/>
        <v>2656064</v>
      </c>
      <c r="O74" s="121">
        <v>0</v>
      </c>
      <c r="P74" s="121">
        <f t="shared" si="6"/>
        <v>99.561145842354222</v>
      </c>
    </row>
    <row r="75" spans="1:16" ht="12.6" hidden="1" x14ac:dyDescent="0.25">
      <c r="A75" s="125" t="s">
        <v>189</v>
      </c>
      <c r="B75" s="125" t="s">
        <v>100</v>
      </c>
      <c r="C75" s="126" t="s">
        <v>190</v>
      </c>
      <c r="D75" s="121">
        <v>54000000</v>
      </c>
      <c r="E75" s="121">
        <v>0</v>
      </c>
      <c r="F75" s="121">
        <v>54000000</v>
      </c>
      <c r="G75" s="121">
        <v>216000</v>
      </c>
      <c r="H75" s="121">
        <v>216000</v>
      </c>
      <c r="I75" s="121">
        <f t="shared" si="4"/>
        <v>0.4</v>
      </c>
      <c r="J75" s="121">
        <v>0</v>
      </c>
      <c r="K75" s="121">
        <f t="shared" si="5"/>
        <v>0</v>
      </c>
      <c r="L75" s="121">
        <v>0</v>
      </c>
      <c r="M75" s="121">
        <v>53784000</v>
      </c>
      <c r="N75" s="118">
        <f t="shared" si="7"/>
        <v>53784000</v>
      </c>
      <c r="O75" s="121">
        <v>0</v>
      </c>
      <c r="P75" s="121">
        <f t="shared" si="6"/>
        <v>0</v>
      </c>
    </row>
    <row r="76" spans="1:16" ht="12.6" hidden="1" x14ac:dyDescent="0.25">
      <c r="A76" s="125" t="s">
        <v>191</v>
      </c>
      <c r="B76" s="125" t="s">
        <v>100</v>
      </c>
      <c r="C76" s="126" t="s">
        <v>192</v>
      </c>
      <c r="D76" s="121">
        <v>13000000</v>
      </c>
      <c r="E76" s="121">
        <v>0</v>
      </c>
      <c r="F76" s="121">
        <v>13000000</v>
      </c>
      <c r="G76" s="121">
        <v>13000000</v>
      </c>
      <c r="H76" s="121">
        <v>52000</v>
      </c>
      <c r="I76" s="121">
        <f t="shared" si="4"/>
        <v>0.4</v>
      </c>
      <c r="J76" s="121">
        <v>0</v>
      </c>
      <c r="K76" s="121">
        <f t="shared" si="5"/>
        <v>0</v>
      </c>
      <c r="L76" s="121">
        <v>0</v>
      </c>
      <c r="M76" s="121">
        <v>0</v>
      </c>
      <c r="N76" s="118">
        <f t="shared" si="7"/>
        <v>12948000</v>
      </c>
      <c r="O76" s="121">
        <v>0</v>
      </c>
      <c r="P76" s="121">
        <f t="shared" si="6"/>
        <v>0</v>
      </c>
    </row>
    <row r="77" spans="1:16" ht="12.6" hidden="1" x14ac:dyDescent="0.25">
      <c r="A77" s="125" t="s">
        <v>193</v>
      </c>
      <c r="B77" s="125" t="s">
        <v>100</v>
      </c>
      <c r="C77" s="126" t="s">
        <v>194</v>
      </c>
      <c r="D77" s="121">
        <v>60000000</v>
      </c>
      <c r="E77" s="121">
        <v>0</v>
      </c>
      <c r="F77" s="121">
        <v>60000000</v>
      </c>
      <c r="G77" s="121">
        <v>60000000</v>
      </c>
      <c r="H77" s="121">
        <v>59282714</v>
      </c>
      <c r="I77" s="121">
        <f t="shared" si="4"/>
        <v>98.804523333333336</v>
      </c>
      <c r="J77" s="121">
        <v>0</v>
      </c>
      <c r="K77" s="121">
        <f t="shared" si="5"/>
        <v>0</v>
      </c>
      <c r="L77" s="121">
        <v>0</v>
      </c>
      <c r="M77" s="121">
        <v>0</v>
      </c>
      <c r="N77" s="118">
        <f t="shared" si="7"/>
        <v>717286</v>
      </c>
      <c r="O77" s="121">
        <v>0</v>
      </c>
      <c r="P77" s="121">
        <f t="shared" si="6"/>
        <v>0</v>
      </c>
    </row>
    <row r="78" spans="1:16" ht="12.6" hidden="1" x14ac:dyDescent="0.25">
      <c r="A78" s="125" t="s">
        <v>195</v>
      </c>
      <c r="B78" s="125" t="s">
        <v>100</v>
      </c>
      <c r="C78" s="126" t="s">
        <v>196</v>
      </c>
      <c r="D78" s="121">
        <v>50000000</v>
      </c>
      <c r="E78" s="121">
        <v>0</v>
      </c>
      <c r="F78" s="121">
        <v>50000000</v>
      </c>
      <c r="G78" s="121">
        <v>50000000</v>
      </c>
      <c r="H78" s="121">
        <v>200000</v>
      </c>
      <c r="I78" s="121">
        <f t="shared" si="4"/>
        <v>0.4</v>
      </c>
      <c r="J78" s="121">
        <v>0</v>
      </c>
      <c r="K78" s="121">
        <f t="shared" si="5"/>
        <v>0</v>
      </c>
      <c r="L78" s="121">
        <v>0</v>
      </c>
      <c r="M78" s="121">
        <v>0</v>
      </c>
      <c r="N78" s="118">
        <f t="shared" si="7"/>
        <v>49800000</v>
      </c>
      <c r="O78" s="121">
        <v>0</v>
      </c>
      <c r="P78" s="121">
        <f t="shared" si="6"/>
        <v>0</v>
      </c>
    </row>
    <row r="79" spans="1:16" ht="12.6" hidden="1" x14ac:dyDescent="0.25">
      <c r="A79" s="125" t="s">
        <v>197</v>
      </c>
      <c r="B79" s="125" t="s">
        <v>100</v>
      </c>
      <c r="C79" s="126" t="s">
        <v>198</v>
      </c>
      <c r="D79" s="121">
        <v>8000000</v>
      </c>
      <c r="E79" s="121">
        <v>0</v>
      </c>
      <c r="F79" s="121">
        <v>8000000</v>
      </c>
      <c r="G79" s="121">
        <v>8000000</v>
      </c>
      <c r="H79" s="121">
        <v>6826160</v>
      </c>
      <c r="I79" s="121">
        <f t="shared" si="4"/>
        <v>85.326999999999998</v>
      </c>
      <c r="J79" s="121">
        <v>0</v>
      </c>
      <c r="K79" s="121">
        <f t="shared" si="5"/>
        <v>0</v>
      </c>
      <c r="L79" s="121">
        <v>0</v>
      </c>
      <c r="M79" s="121">
        <v>0</v>
      </c>
      <c r="N79" s="118">
        <f t="shared" si="7"/>
        <v>1173840</v>
      </c>
      <c r="O79" s="121">
        <v>0</v>
      </c>
      <c r="P79" s="121">
        <f t="shared" si="6"/>
        <v>0</v>
      </c>
    </row>
    <row r="80" spans="1:16" ht="12.6" hidden="1" x14ac:dyDescent="0.25">
      <c r="A80" s="125" t="s">
        <v>199</v>
      </c>
      <c r="B80" s="125" t="s">
        <v>100</v>
      </c>
      <c r="C80" s="126" t="s">
        <v>200</v>
      </c>
      <c r="D80" s="121">
        <v>30000000</v>
      </c>
      <c r="E80" s="121">
        <v>0</v>
      </c>
      <c r="F80" s="121">
        <v>30000000</v>
      </c>
      <c r="G80" s="121">
        <v>30000000</v>
      </c>
      <c r="H80" s="121">
        <v>27410000</v>
      </c>
      <c r="I80" s="121">
        <f t="shared" si="4"/>
        <v>91.36666666666666</v>
      </c>
      <c r="J80" s="121">
        <v>0</v>
      </c>
      <c r="K80" s="121">
        <f t="shared" si="5"/>
        <v>0</v>
      </c>
      <c r="L80" s="121">
        <v>0</v>
      </c>
      <c r="M80" s="121">
        <v>0</v>
      </c>
      <c r="N80" s="118">
        <f t="shared" si="7"/>
        <v>2590000</v>
      </c>
      <c r="O80" s="121">
        <v>0</v>
      </c>
      <c r="P80" s="121">
        <f t="shared" si="6"/>
        <v>0</v>
      </c>
    </row>
    <row r="81" spans="1:16" ht="12.6" hidden="1" x14ac:dyDescent="0.25">
      <c r="A81" s="125" t="s">
        <v>201</v>
      </c>
      <c r="B81" s="125" t="s">
        <v>100</v>
      </c>
      <c r="C81" s="126" t="s">
        <v>202</v>
      </c>
      <c r="D81" s="121">
        <v>20000000</v>
      </c>
      <c r="E81" s="121">
        <v>10000000</v>
      </c>
      <c r="F81" s="121">
        <v>30000000</v>
      </c>
      <c r="G81" s="121">
        <v>30000000</v>
      </c>
      <c r="H81" s="121">
        <v>28470850</v>
      </c>
      <c r="I81" s="121">
        <f t="shared" si="4"/>
        <v>94.902833333333334</v>
      </c>
      <c r="J81" s="121">
        <v>28390850</v>
      </c>
      <c r="K81" s="121">
        <f t="shared" si="5"/>
        <v>99.719010847937454</v>
      </c>
      <c r="L81" s="121">
        <v>28390850</v>
      </c>
      <c r="M81" s="121">
        <v>0</v>
      </c>
      <c r="N81" s="118">
        <f t="shared" si="7"/>
        <v>1529150</v>
      </c>
      <c r="O81" s="121">
        <v>0</v>
      </c>
      <c r="P81" s="121">
        <f t="shared" si="6"/>
        <v>99.719010847937454</v>
      </c>
    </row>
    <row r="82" spans="1:16" ht="12.6" hidden="1" x14ac:dyDescent="0.25">
      <c r="A82" s="122" t="s">
        <v>203</v>
      </c>
      <c r="B82" s="123"/>
      <c r="C82" s="124" t="s">
        <v>204</v>
      </c>
      <c r="D82" s="118">
        <v>1057000000</v>
      </c>
      <c r="E82" s="118">
        <v>-23700000</v>
      </c>
      <c r="F82" s="118">
        <v>1033300000</v>
      </c>
      <c r="G82" s="118">
        <v>1010527223</v>
      </c>
      <c r="H82" s="118">
        <v>917343521</v>
      </c>
      <c r="I82" s="118">
        <f t="shared" si="4"/>
        <v>88.778043259459977</v>
      </c>
      <c r="J82" s="118">
        <v>278198452</v>
      </c>
      <c r="K82" s="118">
        <f t="shared" si="5"/>
        <v>30.326529335132239</v>
      </c>
      <c r="L82" s="118">
        <v>278198452</v>
      </c>
      <c r="M82" s="118">
        <v>22772777</v>
      </c>
      <c r="N82" s="118">
        <f t="shared" si="7"/>
        <v>115956479</v>
      </c>
      <c r="O82" s="118">
        <v>0</v>
      </c>
      <c r="P82" s="118">
        <f t="shared" si="6"/>
        <v>30.326529335132239</v>
      </c>
    </row>
    <row r="83" spans="1:16" ht="12.6" hidden="1" x14ac:dyDescent="0.25">
      <c r="A83" s="125" t="s">
        <v>205</v>
      </c>
      <c r="B83" s="125" t="s">
        <v>100</v>
      </c>
      <c r="C83" s="126" t="s">
        <v>206</v>
      </c>
      <c r="D83" s="121">
        <v>50000000</v>
      </c>
      <c r="E83" s="121">
        <v>0</v>
      </c>
      <c r="F83" s="121">
        <v>50000000</v>
      </c>
      <c r="G83" s="121">
        <v>50000000</v>
      </c>
      <c r="H83" s="121">
        <v>30691998</v>
      </c>
      <c r="I83" s="121">
        <f t="shared" si="4"/>
        <v>61.383995999999996</v>
      </c>
      <c r="J83" s="121">
        <v>7138398</v>
      </c>
      <c r="K83" s="121">
        <f t="shared" si="5"/>
        <v>23.258173026076701</v>
      </c>
      <c r="L83" s="121">
        <v>7138398</v>
      </c>
      <c r="M83" s="121">
        <v>0</v>
      </c>
      <c r="N83" s="118">
        <f t="shared" si="7"/>
        <v>19308002</v>
      </c>
      <c r="O83" s="121">
        <v>0</v>
      </c>
      <c r="P83" s="121">
        <f t="shared" si="6"/>
        <v>23.258173026076701</v>
      </c>
    </row>
    <row r="84" spans="1:16" ht="12.6" hidden="1" x14ac:dyDescent="0.25">
      <c r="A84" s="125" t="s">
        <v>207</v>
      </c>
      <c r="B84" s="125" t="s">
        <v>100</v>
      </c>
      <c r="C84" s="126" t="s">
        <v>208</v>
      </c>
      <c r="D84" s="121">
        <v>15000000</v>
      </c>
      <c r="E84" s="121">
        <v>1200000</v>
      </c>
      <c r="F84" s="121">
        <v>16200000</v>
      </c>
      <c r="G84" s="121">
        <v>15000000</v>
      </c>
      <c r="H84" s="121">
        <v>9000000</v>
      </c>
      <c r="I84" s="121">
        <f t="shared" si="4"/>
        <v>55.555555555555557</v>
      </c>
      <c r="J84" s="121">
        <v>6758932</v>
      </c>
      <c r="K84" s="121">
        <f t="shared" si="5"/>
        <v>75.099244444444452</v>
      </c>
      <c r="L84" s="121">
        <v>6758932</v>
      </c>
      <c r="M84" s="121">
        <v>1200000</v>
      </c>
      <c r="N84" s="118">
        <f t="shared" si="7"/>
        <v>7200000</v>
      </c>
      <c r="O84" s="121">
        <v>0</v>
      </c>
      <c r="P84" s="121">
        <f t="shared" si="6"/>
        <v>75.099244444444452</v>
      </c>
    </row>
    <row r="85" spans="1:16" ht="12.6" hidden="1" x14ac:dyDescent="0.25">
      <c r="A85" s="125" t="s">
        <v>209</v>
      </c>
      <c r="B85" s="125" t="s">
        <v>100</v>
      </c>
      <c r="C85" s="126" t="s">
        <v>210</v>
      </c>
      <c r="D85" s="121">
        <v>25000000</v>
      </c>
      <c r="E85" s="121">
        <v>-24900000</v>
      </c>
      <c r="F85" s="121">
        <v>100000</v>
      </c>
      <c r="G85" s="121">
        <v>100000</v>
      </c>
      <c r="H85" s="121">
        <v>100000</v>
      </c>
      <c r="I85" s="121">
        <f t="shared" si="4"/>
        <v>100</v>
      </c>
      <c r="J85" s="121">
        <v>0</v>
      </c>
      <c r="K85" s="121">
        <f t="shared" si="5"/>
        <v>0</v>
      </c>
      <c r="L85" s="121">
        <v>0</v>
      </c>
      <c r="M85" s="121">
        <v>0</v>
      </c>
      <c r="N85" s="118">
        <f t="shared" si="7"/>
        <v>0</v>
      </c>
      <c r="O85" s="121">
        <v>0</v>
      </c>
      <c r="P85" s="121">
        <f t="shared" si="6"/>
        <v>0</v>
      </c>
    </row>
    <row r="86" spans="1:16" ht="12.6" hidden="1" x14ac:dyDescent="0.25">
      <c r="A86" s="125" t="s">
        <v>211</v>
      </c>
      <c r="B86" s="125" t="s">
        <v>100</v>
      </c>
      <c r="C86" s="126" t="s">
        <v>212</v>
      </c>
      <c r="D86" s="121">
        <v>35000000</v>
      </c>
      <c r="E86" s="121">
        <v>0</v>
      </c>
      <c r="F86" s="121">
        <v>35000000</v>
      </c>
      <c r="G86" s="121">
        <v>35000000</v>
      </c>
      <c r="H86" s="121">
        <v>32490000</v>
      </c>
      <c r="I86" s="121">
        <f t="shared" si="4"/>
        <v>92.828571428571422</v>
      </c>
      <c r="J86" s="121">
        <v>0</v>
      </c>
      <c r="K86" s="121">
        <f t="shared" si="5"/>
        <v>0</v>
      </c>
      <c r="L86" s="121">
        <v>0</v>
      </c>
      <c r="M86" s="121">
        <v>0</v>
      </c>
      <c r="N86" s="118">
        <f t="shared" si="7"/>
        <v>2510000</v>
      </c>
      <c r="O86" s="121">
        <v>0</v>
      </c>
      <c r="P86" s="121">
        <f t="shared" si="6"/>
        <v>0</v>
      </c>
    </row>
    <row r="87" spans="1:16" ht="12.6" hidden="1" x14ac:dyDescent="0.25">
      <c r="A87" s="125" t="s">
        <v>213</v>
      </c>
      <c r="B87" s="125" t="s">
        <v>100</v>
      </c>
      <c r="C87" s="126" t="s">
        <v>214</v>
      </c>
      <c r="D87" s="121">
        <v>100000000</v>
      </c>
      <c r="E87" s="121">
        <v>0</v>
      </c>
      <c r="F87" s="121">
        <v>100000000</v>
      </c>
      <c r="G87" s="121">
        <v>99500651</v>
      </c>
      <c r="H87" s="121">
        <v>44500651</v>
      </c>
      <c r="I87" s="121">
        <f t="shared" si="4"/>
        <v>44.500651000000005</v>
      </c>
      <c r="J87" s="121">
        <v>3430051</v>
      </c>
      <c r="K87" s="121">
        <f t="shared" si="5"/>
        <v>7.7078670152488327</v>
      </c>
      <c r="L87" s="121">
        <v>3430051</v>
      </c>
      <c r="M87" s="121">
        <v>499349</v>
      </c>
      <c r="N87" s="118">
        <f t="shared" si="7"/>
        <v>55499349</v>
      </c>
      <c r="O87" s="121">
        <v>0</v>
      </c>
      <c r="P87" s="121">
        <f t="shared" si="6"/>
        <v>7.7078670152488327</v>
      </c>
    </row>
    <row r="88" spans="1:16" ht="12.6" hidden="1" x14ac:dyDescent="0.25">
      <c r="A88" s="125" t="s">
        <v>215</v>
      </c>
      <c r="B88" s="125" t="s">
        <v>100</v>
      </c>
      <c r="C88" s="126" t="s">
        <v>216</v>
      </c>
      <c r="D88" s="121">
        <v>10000000</v>
      </c>
      <c r="E88" s="121">
        <v>0</v>
      </c>
      <c r="F88" s="121">
        <v>10000000</v>
      </c>
      <c r="G88" s="121">
        <v>10000000</v>
      </c>
      <c r="H88" s="121">
        <v>40000</v>
      </c>
      <c r="I88" s="121">
        <f t="shared" si="4"/>
        <v>0.4</v>
      </c>
      <c r="J88" s="121">
        <v>0</v>
      </c>
      <c r="K88" s="121">
        <f t="shared" si="5"/>
        <v>0</v>
      </c>
      <c r="L88" s="121">
        <v>0</v>
      </c>
      <c r="M88" s="121">
        <v>0</v>
      </c>
      <c r="N88" s="118">
        <f t="shared" si="7"/>
        <v>9960000</v>
      </c>
      <c r="O88" s="121">
        <v>0</v>
      </c>
      <c r="P88" s="121">
        <f t="shared" si="6"/>
        <v>0</v>
      </c>
    </row>
    <row r="89" spans="1:16" ht="12.6" hidden="1" x14ac:dyDescent="0.25">
      <c r="A89" s="125" t="s">
        <v>217</v>
      </c>
      <c r="B89" s="125" t="s">
        <v>100</v>
      </c>
      <c r="C89" s="126" t="s">
        <v>218</v>
      </c>
      <c r="D89" s="121">
        <v>746000000</v>
      </c>
      <c r="E89" s="121">
        <v>0</v>
      </c>
      <c r="F89" s="121">
        <v>746000000</v>
      </c>
      <c r="G89" s="121">
        <v>739268572</v>
      </c>
      <c r="H89" s="121">
        <v>739268572</v>
      </c>
      <c r="I89" s="121">
        <f t="shared" si="4"/>
        <v>99.097663806970502</v>
      </c>
      <c r="J89" s="121">
        <v>260871071</v>
      </c>
      <c r="K89" s="121">
        <f t="shared" si="5"/>
        <v>35.287726393433104</v>
      </c>
      <c r="L89" s="121">
        <v>260871071</v>
      </c>
      <c r="M89" s="121">
        <v>6731428</v>
      </c>
      <c r="N89" s="118">
        <f t="shared" si="7"/>
        <v>6731428</v>
      </c>
      <c r="O89" s="121">
        <v>0</v>
      </c>
      <c r="P89" s="121">
        <f t="shared" si="6"/>
        <v>35.287726393433104</v>
      </c>
    </row>
    <row r="90" spans="1:16" ht="16.899999999999999" hidden="1" x14ac:dyDescent="0.25">
      <c r="A90" s="125" t="s">
        <v>219</v>
      </c>
      <c r="B90" s="125" t="s">
        <v>100</v>
      </c>
      <c r="C90" s="126" t="s">
        <v>220</v>
      </c>
      <c r="D90" s="121">
        <v>10000000</v>
      </c>
      <c r="E90" s="121">
        <v>0</v>
      </c>
      <c r="F90" s="121">
        <v>10000000</v>
      </c>
      <c r="G90" s="121">
        <v>9640000</v>
      </c>
      <c r="H90" s="121">
        <v>9234300</v>
      </c>
      <c r="I90" s="121">
        <f t="shared" si="4"/>
        <v>92.343000000000004</v>
      </c>
      <c r="J90" s="121">
        <v>0</v>
      </c>
      <c r="K90" s="121">
        <f t="shared" si="5"/>
        <v>0</v>
      </c>
      <c r="L90" s="121">
        <v>0</v>
      </c>
      <c r="M90" s="121">
        <v>360000</v>
      </c>
      <c r="N90" s="118">
        <f t="shared" si="7"/>
        <v>765700</v>
      </c>
      <c r="O90" s="121">
        <v>0</v>
      </c>
      <c r="P90" s="121">
        <f t="shared" si="6"/>
        <v>0</v>
      </c>
    </row>
    <row r="91" spans="1:16" ht="12.6" hidden="1" x14ac:dyDescent="0.25">
      <c r="A91" s="125" t="s">
        <v>221</v>
      </c>
      <c r="B91" s="125" t="s">
        <v>100</v>
      </c>
      <c r="C91" s="126" t="s">
        <v>222</v>
      </c>
      <c r="D91" s="121">
        <v>66000000</v>
      </c>
      <c r="E91" s="121">
        <v>0</v>
      </c>
      <c r="F91" s="121">
        <v>66000000</v>
      </c>
      <c r="G91" s="121">
        <v>52018000</v>
      </c>
      <c r="H91" s="121">
        <v>52018000</v>
      </c>
      <c r="I91" s="121">
        <f t="shared" si="4"/>
        <v>78.815151515151513</v>
      </c>
      <c r="J91" s="121">
        <v>0</v>
      </c>
      <c r="K91" s="121">
        <f t="shared" si="5"/>
        <v>0</v>
      </c>
      <c r="L91" s="121">
        <v>0</v>
      </c>
      <c r="M91" s="121">
        <v>13982000</v>
      </c>
      <c r="N91" s="118">
        <f t="shared" si="7"/>
        <v>13982000</v>
      </c>
      <c r="O91" s="121">
        <v>0</v>
      </c>
      <c r="P91" s="121">
        <f t="shared" si="6"/>
        <v>0</v>
      </c>
    </row>
    <row r="92" spans="1:16" ht="12.6" hidden="1" x14ac:dyDescent="0.25">
      <c r="A92" s="122" t="s">
        <v>223</v>
      </c>
      <c r="B92" s="123"/>
      <c r="C92" s="124" t="s">
        <v>224</v>
      </c>
      <c r="D92" s="118">
        <v>84400000</v>
      </c>
      <c r="E92" s="118">
        <v>0</v>
      </c>
      <c r="F92" s="118">
        <v>84400000</v>
      </c>
      <c r="G92" s="118">
        <v>83420000</v>
      </c>
      <c r="H92" s="118">
        <v>51674390</v>
      </c>
      <c r="I92" s="118">
        <f t="shared" si="4"/>
        <v>61.225580568720382</v>
      </c>
      <c r="J92" s="118">
        <v>11169644</v>
      </c>
      <c r="K92" s="118">
        <f t="shared" si="5"/>
        <v>21.615434647607838</v>
      </c>
      <c r="L92" s="118">
        <v>11169644</v>
      </c>
      <c r="M92" s="118">
        <v>980000</v>
      </c>
      <c r="N92" s="118">
        <f t="shared" si="7"/>
        <v>32725610</v>
      </c>
      <c r="O92" s="118">
        <v>0</v>
      </c>
      <c r="P92" s="118">
        <f t="shared" si="6"/>
        <v>21.615434647607838</v>
      </c>
    </row>
    <row r="93" spans="1:16" ht="12.6" hidden="1" x14ac:dyDescent="0.25">
      <c r="A93" s="125" t="s">
        <v>225</v>
      </c>
      <c r="B93" s="125" t="s">
        <v>100</v>
      </c>
      <c r="C93" s="126" t="s">
        <v>226</v>
      </c>
      <c r="D93" s="121">
        <v>53000000</v>
      </c>
      <c r="E93" s="121">
        <v>0</v>
      </c>
      <c r="F93" s="121">
        <v>53000000</v>
      </c>
      <c r="G93" s="121">
        <v>53000000</v>
      </c>
      <c r="H93" s="121">
        <v>25782000</v>
      </c>
      <c r="I93" s="121">
        <f t="shared" si="4"/>
        <v>48.645283018867921</v>
      </c>
      <c r="J93" s="121">
        <v>0</v>
      </c>
      <c r="K93" s="121">
        <f t="shared" si="5"/>
        <v>0</v>
      </c>
      <c r="L93" s="121">
        <v>0</v>
      </c>
      <c r="M93" s="121">
        <v>0</v>
      </c>
      <c r="N93" s="118">
        <f t="shared" si="7"/>
        <v>27218000</v>
      </c>
      <c r="O93" s="121">
        <v>0</v>
      </c>
      <c r="P93" s="121">
        <f t="shared" si="6"/>
        <v>0</v>
      </c>
    </row>
    <row r="94" spans="1:16" ht="12.6" hidden="1" x14ac:dyDescent="0.25">
      <c r="A94" s="125" t="s">
        <v>227</v>
      </c>
      <c r="B94" s="125" t="s">
        <v>100</v>
      </c>
      <c r="C94" s="126" t="s">
        <v>228</v>
      </c>
      <c r="D94" s="121">
        <v>1200000</v>
      </c>
      <c r="E94" s="121">
        <v>0</v>
      </c>
      <c r="F94" s="121">
        <v>1200000</v>
      </c>
      <c r="G94" s="121">
        <v>1200000</v>
      </c>
      <c r="H94" s="121">
        <v>672390</v>
      </c>
      <c r="I94" s="121">
        <f t="shared" si="4"/>
        <v>56.032499999999999</v>
      </c>
      <c r="J94" s="121">
        <v>667590</v>
      </c>
      <c r="K94" s="121">
        <f t="shared" si="5"/>
        <v>99.286128586088424</v>
      </c>
      <c r="L94" s="121">
        <v>667590</v>
      </c>
      <c r="M94" s="121">
        <v>0</v>
      </c>
      <c r="N94" s="118">
        <f t="shared" si="7"/>
        <v>527610</v>
      </c>
      <c r="O94" s="121">
        <v>0</v>
      </c>
      <c r="P94" s="121">
        <f t="shared" si="6"/>
        <v>99.286128586088424</v>
      </c>
    </row>
    <row r="95" spans="1:16" ht="12.6" hidden="1" x14ac:dyDescent="0.25">
      <c r="A95" s="125" t="s">
        <v>229</v>
      </c>
      <c r="B95" s="125" t="s">
        <v>100</v>
      </c>
      <c r="C95" s="126" t="s">
        <v>230</v>
      </c>
      <c r="D95" s="121">
        <v>5000000</v>
      </c>
      <c r="E95" s="121">
        <v>0</v>
      </c>
      <c r="F95" s="121">
        <v>5000000</v>
      </c>
      <c r="G95" s="121">
        <v>4020000</v>
      </c>
      <c r="H95" s="121">
        <v>20000</v>
      </c>
      <c r="I95" s="121">
        <f t="shared" si="4"/>
        <v>0.4</v>
      </c>
      <c r="J95" s="121">
        <v>0</v>
      </c>
      <c r="K95" s="121">
        <f t="shared" si="5"/>
        <v>0</v>
      </c>
      <c r="L95" s="121">
        <v>0</v>
      </c>
      <c r="M95" s="121">
        <v>980000</v>
      </c>
      <c r="N95" s="118">
        <f t="shared" si="7"/>
        <v>4980000</v>
      </c>
      <c r="O95" s="121">
        <v>0</v>
      </c>
      <c r="P95" s="121">
        <f t="shared" si="6"/>
        <v>0</v>
      </c>
    </row>
    <row r="96" spans="1:16" ht="12.6" hidden="1" x14ac:dyDescent="0.25">
      <c r="A96" s="125" t="s">
        <v>231</v>
      </c>
      <c r="B96" s="125" t="s">
        <v>100</v>
      </c>
      <c r="C96" s="126" t="s">
        <v>232</v>
      </c>
      <c r="D96" s="121">
        <v>25200000</v>
      </c>
      <c r="E96" s="121">
        <v>0</v>
      </c>
      <c r="F96" s="121">
        <v>25200000</v>
      </c>
      <c r="G96" s="121">
        <v>25200000</v>
      </c>
      <c r="H96" s="121">
        <v>25200000</v>
      </c>
      <c r="I96" s="121">
        <f t="shared" si="4"/>
        <v>100</v>
      </c>
      <c r="J96" s="121">
        <v>10502054</v>
      </c>
      <c r="K96" s="121">
        <f t="shared" si="5"/>
        <v>41.674817460317456</v>
      </c>
      <c r="L96" s="121">
        <v>10502054</v>
      </c>
      <c r="M96" s="121">
        <v>0</v>
      </c>
      <c r="N96" s="118">
        <f t="shared" si="7"/>
        <v>0</v>
      </c>
      <c r="O96" s="121">
        <v>0</v>
      </c>
      <c r="P96" s="121">
        <f t="shared" si="6"/>
        <v>41.674817460317456</v>
      </c>
    </row>
    <row r="97" spans="1:16" ht="12.6" hidden="1" x14ac:dyDescent="0.25">
      <c r="A97" s="122" t="s">
        <v>233</v>
      </c>
      <c r="B97" s="123"/>
      <c r="C97" s="124" t="s">
        <v>234</v>
      </c>
      <c r="D97" s="118">
        <v>43000000</v>
      </c>
      <c r="E97" s="118">
        <v>0</v>
      </c>
      <c r="F97" s="118">
        <v>43000000</v>
      </c>
      <c r="G97" s="118">
        <v>1168000</v>
      </c>
      <c r="H97" s="118">
        <v>172000</v>
      </c>
      <c r="I97" s="118">
        <f t="shared" si="4"/>
        <v>0.4</v>
      </c>
      <c r="J97" s="118">
        <v>0</v>
      </c>
      <c r="K97" s="118">
        <f t="shared" si="5"/>
        <v>0</v>
      </c>
      <c r="L97" s="118">
        <v>0</v>
      </c>
      <c r="M97" s="118">
        <v>41832000</v>
      </c>
      <c r="N97" s="118">
        <f t="shared" si="7"/>
        <v>42828000</v>
      </c>
      <c r="O97" s="118">
        <v>0</v>
      </c>
      <c r="P97" s="118">
        <f t="shared" si="6"/>
        <v>0</v>
      </c>
    </row>
    <row r="98" spans="1:16" ht="12.6" hidden="1" x14ac:dyDescent="0.25">
      <c r="A98" s="125" t="s">
        <v>235</v>
      </c>
      <c r="B98" s="125" t="s">
        <v>100</v>
      </c>
      <c r="C98" s="126" t="s">
        <v>236</v>
      </c>
      <c r="D98" s="121">
        <v>1000000</v>
      </c>
      <c r="E98" s="121">
        <v>0</v>
      </c>
      <c r="F98" s="121">
        <v>1000000</v>
      </c>
      <c r="G98" s="121">
        <v>4000</v>
      </c>
      <c r="H98" s="121">
        <v>4000</v>
      </c>
      <c r="I98" s="121">
        <f t="shared" si="4"/>
        <v>0.4</v>
      </c>
      <c r="J98" s="121">
        <v>0</v>
      </c>
      <c r="K98" s="121">
        <f t="shared" si="5"/>
        <v>0</v>
      </c>
      <c r="L98" s="121">
        <v>0</v>
      </c>
      <c r="M98" s="121">
        <v>996000</v>
      </c>
      <c r="N98" s="118">
        <f t="shared" si="7"/>
        <v>996000</v>
      </c>
      <c r="O98" s="121">
        <v>0</v>
      </c>
      <c r="P98" s="121">
        <f t="shared" si="6"/>
        <v>0</v>
      </c>
    </row>
    <row r="99" spans="1:16" ht="12.6" hidden="1" x14ac:dyDescent="0.25">
      <c r="A99" s="125" t="s">
        <v>237</v>
      </c>
      <c r="B99" s="125" t="s">
        <v>100</v>
      </c>
      <c r="C99" s="126" t="s">
        <v>238</v>
      </c>
      <c r="D99" s="121">
        <v>1000000</v>
      </c>
      <c r="E99" s="121">
        <v>0</v>
      </c>
      <c r="F99" s="121">
        <v>1000000</v>
      </c>
      <c r="G99" s="121">
        <v>1000000</v>
      </c>
      <c r="H99" s="121">
        <v>4000</v>
      </c>
      <c r="I99" s="121">
        <f t="shared" si="4"/>
        <v>0.4</v>
      </c>
      <c r="J99" s="121">
        <v>0</v>
      </c>
      <c r="K99" s="121">
        <f t="shared" si="5"/>
        <v>0</v>
      </c>
      <c r="L99" s="121">
        <v>0</v>
      </c>
      <c r="M99" s="121">
        <v>0</v>
      </c>
      <c r="N99" s="118">
        <f t="shared" si="7"/>
        <v>996000</v>
      </c>
      <c r="O99" s="121">
        <v>0</v>
      </c>
      <c r="P99" s="121">
        <f t="shared" si="6"/>
        <v>0</v>
      </c>
    </row>
    <row r="100" spans="1:16" ht="12.6" hidden="1" x14ac:dyDescent="0.25">
      <c r="A100" s="125" t="s">
        <v>239</v>
      </c>
      <c r="B100" s="125" t="s">
        <v>100</v>
      </c>
      <c r="C100" s="126" t="s">
        <v>240</v>
      </c>
      <c r="D100" s="121">
        <v>40000000</v>
      </c>
      <c r="E100" s="121">
        <v>0</v>
      </c>
      <c r="F100" s="121">
        <v>40000000</v>
      </c>
      <c r="G100" s="121">
        <v>160000</v>
      </c>
      <c r="H100" s="121">
        <v>160000</v>
      </c>
      <c r="I100" s="121">
        <f t="shared" si="4"/>
        <v>0.4</v>
      </c>
      <c r="J100" s="121">
        <v>0</v>
      </c>
      <c r="K100" s="121">
        <f t="shared" si="5"/>
        <v>0</v>
      </c>
      <c r="L100" s="121">
        <v>0</v>
      </c>
      <c r="M100" s="121">
        <v>39840000</v>
      </c>
      <c r="N100" s="118">
        <f t="shared" si="7"/>
        <v>39840000</v>
      </c>
      <c r="O100" s="121">
        <v>0</v>
      </c>
      <c r="P100" s="121">
        <f t="shared" si="6"/>
        <v>0</v>
      </c>
    </row>
    <row r="101" spans="1:16" ht="12.6" hidden="1" x14ac:dyDescent="0.25">
      <c r="A101" s="125" t="s">
        <v>241</v>
      </c>
      <c r="B101" s="125" t="s">
        <v>100</v>
      </c>
      <c r="C101" s="126" t="s">
        <v>242</v>
      </c>
      <c r="D101" s="121">
        <v>1000000</v>
      </c>
      <c r="E101" s="121">
        <v>0</v>
      </c>
      <c r="F101" s="121">
        <v>1000000</v>
      </c>
      <c r="G101" s="121">
        <v>4000</v>
      </c>
      <c r="H101" s="121">
        <v>4000</v>
      </c>
      <c r="I101" s="121">
        <f t="shared" si="4"/>
        <v>0.4</v>
      </c>
      <c r="J101" s="121">
        <v>0</v>
      </c>
      <c r="K101" s="121">
        <f t="shared" si="5"/>
        <v>0</v>
      </c>
      <c r="L101" s="121">
        <v>0</v>
      </c>
      <c r="M101" s="121">
        <v>996000</v>
      </c>
      <c r="N101" s="118">
        <f t="shared" si="7"/>
        <v>996000</v>
      </c>
      <c r="O101" s="121">
        <v>0</v>
      </c>
      <c r="P101" s="121">
        <f t="shared" si="6"/>
        <v>0</v>
      </c>
    </row>
    <row r="102" spans="1:16" ht="12.6" hidden="1" x14ac:dyDescent="0.25">
      <c r="A102" s="122" t="s">
        <v>243</v>
      </c>
      <c r="B102" s="123"/>
      <c r="C102" s="124" t="s">
        <v>244</v>
      </c>
      <c r="D102" s="118">
        <v>180200000</v>
      </c>
      <c r="E102" s="118">
        <v>0</v>
      </c>
      <c r="F102" s="118">
        <v>180200000</v>
      </c>
      <c r="G102" s="118">
        <v>180200000</v>
      </c>
      <c r="H102" s="118">
        <v>180200000</v>
      </c>
      <c r="I102" s="118">
        <f t="shared" si="4"/>
        <v>100</v>
      </c>
      <c r="J102" s="118">
        <v>57883841</v>
      </c>
      <c r="K102" s="118">
        <f t="shared" si="5"/>
        <v>32.121998335183129</v>
      </c>
      <c r="L102" s="118">
        <v>57883841</v>
      </c>
      <c r="M102" s="118">
        <v>0</v>
      </c>
      <c r="N102" s="118">
        <f t="shared" si="7"/>
        <v>0</v>
      </c>
      <c r="O102" s="118">
        <v>0</v>
      </c>
      <c r="P102" s="118">
        <f t="shared" si="6"/>
        <v>32.121998335183129</v>
      </c>
    </row>
    <row r="103" spans="1:16" ht="12.6" hidden="1" x14ac:dyDescent="0.25">
      <c r="A103" s="125" t="s">
        <v>245</v>
      </c>
      <c r="B103" s="125" t="s">
        <v>100</v>
      </c>
      <c r="C103" s="126" t="s">
        <v>246</v>
      </c>
      <c r="D103" s="121">
        <v>3200000</v>
      </c>
      <c r="E103" s="121">
        <v>0</v>
      </c>
      <c r="F103" s="121">
        <v>3200000</v>
      </c>
      <c r="G103" s="121">
        <v>3200000</v>
      </c>
      <c r="H103" s="121">
        <v>3200000</v>
      </c>
      <c r="I103" s="121">
        <f t="shared" si="4"/>
        <v>100</v>
      </c>
      <c r="J103" s="121">
        <v>215530</v>
      </c>
      <c r="K103" s="121">
        <f t="shared" si="5"/>
        <v>6.7353125</v>
      </c>
      <c r="L103" s="121">
        <v>215530</v>
      </c>
      <c r="M103" s="121">
        <v>0</v>
      </c>
      <c r="N103" s="118">
        <f t="shared" si="7"/>
        <v>0</v>
      </c>
      <c r="O103" s="121">
        <v>0</v>
      </c>
      <c r="P103" s="121">
        <f t="shared" si="6"/>
        <v>6.7353125</v>
      </c>
    </row>
    <row r="104" spans="1:16" ht="12.6" hidden="1" x14ac:dyDescent="0.25">
      <c r="A104" s="125" t="s">
        <v>247</v>
      </c>
      <c r="B104" s="125" t="s">
        <v>100</v>
      </c>
      <c r="C104" s="126" t="s">
        <v>248</v>
      </c>
      <c r="D104" s="121">
        <v>105000000</v>
      </c>
      <c r="E104" s="121">
        <v>0</v>
      </c>
      <c r="F104" s="121">
        <v>105000000</v>
      </c>
      <c r="G104" s="121">
        <v>105000000</v>
      </c>
      <c r="H104" s="121">
        <v>105000000</v>
      </c>
      <c r="I104" s="121">
        <f t="shared" si="4"/>
        <v>100</v>
      </c>
      <c r="J104" s="121">
        <v>27037400</v>
      </c>
      <c r="K104" s="121">
        <f t="shared" si="5"/>
        <v>25.749904761904762</v>
      </c>
      <c r="L104" s="121">
        <v>27037400</v>
      </c>
      <c r="M104" s="121">
        <v>0</v>
      </c>
      <c r="N104" s="118">
        <f t="shared" si="7"/>
        <v>0</v>
      </c>
      <c r="O104" s="121">
        <v>0</v>
      </c>
      <c r="P104" s="121">
        <f t="shared" si="6"/>
        <v>25.749904761904762</v>
      </c>
    </row>
    <row r="105" spans="1:16" ht="12.6" hidden="1" x14ac:dyDescent="0.25">
      <c r="A105" s="125" t="s">
        <v>249</v>
      </c>
      <c r="B105" s="125" t="s">
        <v>100</v>
      </c>
      <c r="C105" s="126" t="s">
        <v>250</v>
      </c>
      <c r="D105" s="121">
        <v>72000000</v>
      </c>
      <c r="E105" s="121">
        <v>0</v>
      </c>
      <c r="F105" s="121">
        <v>72000000</v>
      </c>
      <c r="G105" s="121">
        <v>72000000</v>
      </c>
      <c r="H105" s="121">
        <v>72000000</v>
      </c>
      <c r="I105" s="121">
        <f t="shared" si="4"/>
        <v>100</v>
      </c>
      <c r="J105" s="121">
        <v>30630911</v>
      </c>
      <c r="K105" s="121">
        <f t="shared" si="5"/>
        <v>42.542931944444447</v>
      </c>
      <c r="L105" s="121">
        <v>30630911</v>
      </c>
      <c r="M105" s="121">
        <v>0</v>
      </c>
      <c r="N105" s="118">
        <f t="shared" si="7"/>
        <v>0</v>
      </c>
      <c r="O105" s="121">
        <v>0</v>
      </c>
      <c r="P105" s="121">
        <f t="shared" si="6"/>
        <v>42.542931944444447</v>
      </c>
    </row>
    <row r="106" spans="1:16" ht="12.6" hidden="1" x14ac:dyDescent="0.25">
      <c r="A106" s="122" t="s">
        <v>251</v>
      </c>
      <c r="B106" s="123"/>
      <c r="C106" s="124" t="s">
        <v>252</v>
      </c>
      <c r="D106" s="118">
        <v>125000000</v>
      </c>
      <c r="E106" s="118">
        <v>9500000</v>
      </c>
      <c r="F106" s="118">
        <v>134500000</v>
      </c>
      <c r="G106" s="118">
        <v>128947940</v>
      </c>
      <c r="H106" s="118">
        <v>125955135.98</v>
      </c>
      <c r="I106" s="118">
        <f t="shared" si="4"/>
        <v>93.646941249070636</v>
      </c>
      <c r="J106" s="118">
        <v>27949908.25</v>
      </c>
      <c r="K106" s="118">
        <f t="shared" si="5"/>
        <v>22.190368048539185</v>
      </c>
      <c r="L106" s="118">
        <v>27949908.25</v>
      </c>
      <c r="M106" s="118">
        <v>5552060</v>
      </c>
      <c r="N106" s="118">
        <f t="shared" si="7"/>
        <v>8544864.0199999958</v>
      </c>
      <c r="O106" s="118">
        <v>0</v>
      </c>
      <c r="P106" s="118">
        <f t="shared" si="6"/>
        <v>22.190368048539185</v>
      </c>
    </row>
    <row r="107" spans="1:16" ht="12.6" hidden="1" x14ac:dyDescent="0.25">
      <c r="A107" s="125" t="s">
        <v>253</v>
      </c>
      <c r="B107" s="125" t="s">
        <v>100</v>
      </c>
      <c r="C107" s="126" t="s">
        <v>254</v>
      </c>
      <c r="D107" s="121">
        <v>15000000</v>
      </c>
      <c r="E107" s="121">
        <v>0</v>
      </c>
      <c r="F107" s="121">
        <v>15000000</v>
      </c>
      <c r="G107" s="121">
        <v>15000000</v>
      </c>
      <c r="H107" s="121">
        <v>12474027.949999999</v>
      </c>
      <c r="I107" s="121">
        <f t="shared" si="4"/>
        <v>83.160186333333328</v>
      </c>
      <c r="J107" s="121">
        <v>11536958.25</v>
      </c>
      <c r="K107" s="121">
        <f t="shared" si="5"/>
        <v>92.487833891698159</v>
      </c>
      <c r="L107" s="121">
        <v>11536958.25</v>
      </c>
      <c r="M107" s="121">
        <v>0</v>
      </c>
      <c r="N107" s="118">
        <f t="shared" si="7"/>
        <v>2525972.0500000007</v>
      </c>
      <c r="O107" s="121">
        <v>0</v>
      </c>
      <c r="P107" s="121">
        <f t="shared" si="6"/>
        <v>92.487833891698159</v>
      </c>
    </row>
    <row r="108" spans="1:16" ht="12.6" hidden="1" x14ac:dyDescent="0.25">
      <c r="A108" s="125" t="s">
        <v>255</v>
      </c>
      <c r="B108" s="125" t="s">
        <v>100</v>
      </c>
      <c r="C108" s="126" t="s">
        <v>256</v>
      </c>
      <c r="D108" s="121">
        <v>10000000</v>
      </c>
      <c r="E108" s="121">
        <v>0</v>
      </c>
      <c r="F108" s="121">
        <v>10000000</v>
      </c>
      <c r="G108" s="121">
        <v>10000000</v>
      </c>
      <c r="H108" s="121">
        <v>10000000</v>
      </c>
      <c r="I108" s="121">
        <f t="shared" si="4"/>
        <v>100</v>
      </c>
      <c r="J108" s="121">
        <v>0</v>
      </c>
      <c r="K108" s="121">
        <f t="shared" si="5"/>
        <v>0</v>
      </c>
      <c r="L108" s="121">
        <v>0</v>
      </c>
      <c r="M108" s="121">
        <v>0</v>
      </c>
      <c r="N108" s="118">
        <f t="shared" si="7"/>
        <v>0</v>
      </c>
      <c r="O108" s="121">
        <v>0</v>
      </c>
      <c r="P108" s="121">
        <f t="shared" si="6"/>
        <v>0</v>
      </c>
    </row>
    <row r="109" spans="1:16" ht="12.6" hidden="1" x14ac:dyDescent="0.25">
      <c r="A109" s="125" t="s">
        <v>257</v>
      </c>
      <c r="B109" s="125" t="s">
        <v>100</v>
      </c>
      <c r="C109" s="126" t="s">
        <v>258</v>
      </c>
      <c r="D109" s="121">
        <v>30000000</v>
      </c>
      <c r="E109" s="121">
        <v>0</v>
      </c>
      <c r="F109" s="121">
        <v>30000000</v>
      </c>
      <c r="G109" s="121">
        <v>30000000</v>
      </c>
      <c r="H109" s="121">
        <v>30000000</v>
      </c>
      <c r="I109" s="121">
        <f t="shared" si="4"/>
        <v>100</v>
      </c>
      <c r="J109" s="121">
        <v>0</v>
      </c>
      <c r="K109" s="121">
        <f t="shared" si="5"/>
        <v>0</v>
      </c>
      <c r="L109" s="121">
        <v>0</v>
      </c>
      <c r="M109" s="121">
        <v>0</v>
      </c>
      <c r="N109" s="118">
        <f t="shared" si="7"/>
        <v>0</v>
      </c>
      <c r="O109" s="121">
        <v>0</v>
      </c>
      <c r="P109" s="121">
        <f t="shared" si="6"/>
        <v>0</v>
      </c>
    </row>
    <row r="110" spans="1:16" ht="12.6" hidden="1" x14ac:dyDescent="0.25">
      <c r="A110" s="125" t="s">
        <v>259</v>
      </c>
      <c r="B110" s="125" t="s">
        <v>100</v>
      </c>
      <c r="C110" s="126" t="s">
        <v>260</v>
      </c>
      <c r="D110" s="121">
        <v>15000000</v>
      </c>
      <c r="E110" s="121">
        <v>0</v>
      </c>
      <c r="F110" s="121">
        <v>15000000</v>
      </c>
      <c r="G110" s="121">
        <v>15000000</v>
      </c>
      <c r="H110" s="121">
        <v>15000000</v>
      </c>
      <c r="I110" s="121">
        <f t="shared" si="4"/>
        <v>100</v>
      </c>
      <c r="J110" s="121">
        <v>0</v>
      </c>
      <c r="K110" s="121">
        <f t="shared" si="5"/>
        <v>0</v>
      </c>
      <c r="L110" s="121">
        <v>0</v>
      </c>
      <c r="M110" s="121">
        <v>0</v>
      </c>
      <c r="N110" s="118">
        <f t="shared" si="7"/>
        <v>0</v>
      </c>
      <c r="O110" s="121">
        <v>0</v>
      </c>
      <c r="P110" s="121">
        <f t="shared" si="6"/>
        <v>0</v>
      </c>
    </row>
    <row r="111" spans="1:16" ht="12.6" hidden="1" x14ac:dyDescent="0.25">
      <c r="A111" s="125" t="s">
        <v>261</v>
      </c>
      <c r="B111" s="125" t="s">
        <v>100</v>
      </c>
      <c r="C111" s="126" t="s">
        <v>262</v>
      </c>
      <c r="D111" s="121">
        <v>25000000</v>
      </c>
      <c r="E111" s="121">
        <v>9500000</v>
      </c>
      <c r="F111" s="121">
        <v>34500000</v>
      </c>
      <c r="G111" s="121">
        <v>28947940</v>
      </c>
      <c r="H111" s="121">
        <v>28947940</v>
      </c>
      <c r="I111" s="121">
        <f t="shared" si="4"/>
        <v>83.907072463768117</v>
      </c>
      <c r="J111" s="121">
        <v>16412950</v>
      </c>
      <c r="K111" s="121">
        <f t="shared" si="5"/>
        <v>56.698162287195565</v>
      </c>
      <c r="L111" s="121">
        <v>16412950</v>
      </c>
      <c r="M111" s="121">
        <v>5552060</v>
      </c>
      <c r="N111" s="118">
        <f t="shared" si="7"/>
        <v>5552060</v>
      </c>
      <c r="O111" s="121">
        <v>0</v>
      </c>
      <c r="P111" s="121">
        <f t="shared" si="6"/>
        <v>56.698162287195565</v>
      </c>
    </row>
    <row r="112" spans="1:16" ht="12.6" hidden="1" x14ac:dyDescent="0.25">
      <c r="A112" s="125" t="s">
        <v>263</v>
      </c>
      <c r="B112" s="125" t="s">
        <v>100</v>
      </c>
      <c r="C112" s="126" t="s">
        <v>264</v>
      </c>
      <c r="D112" s="121">
        <v>30000000</v>
      </c>
      <c r="E112" s="121">
        <v>0</v>
      </c>
      <c r="F112" s="121">
        <v>30000000</v>
      </c>
      <c r="G112" s="121">
        <v>30000000</v>
      </c>
      <c r="H112" s="121">
        <v>29533168.030000001</v>
      </c>
      <c r="I112" s="121">
        <f t="shared" si="4"/>
        <v>98.443893433333344</v>
      </c>
      <c r="J112" s="121">
        <v>0</v>
      </c>
      <c r="K112" s="121">
        <f t="shared" si="5"/>
        <v>0</v>
      </c>
      <c r="L112" s="121">
        <v>0</v>
      </c>
      <c r="M112" s="121">
        <v>0</v>
      </c>
      <c r="N112" s="118">
        <f t="shared" si="7"/>
        <v>466831.96999999881</v>
      </c>
      <c r="O112" s="121">
        <v>0</v>
      </c>
      <c r="P112" s="121">
        <f t="shared" si="6"/>
        <v>0</v>
      </c>
    </row>
    <row r="113" spans="1:16" ht="12.6" hidden="1" x14ac:dyDescent="0.25">
      <c r="A113" s="122" t="s">
        <v>265</v>
      </c>
      <c r="B113" s="123"/>
      <c r="C113" s="124" t="s">
        <v>266</v>
      </c>
      <c r="D113" s="118">
        <v>40000000</v>
      </c>
      <c r="E113" s="118">
        <v>4200000</v>
      </c>
      <c r="F113" s="118">
        <v>44200000</v>
      </c>
      <c r="G113" s="118">
        <v>41514000</v>
      </c>
      <c r="H113" s="118">
        <v>24964000</v>
      </c>
      <c r="I113" s="118">
        <f t="shared" si="4"/>
        <v>56.479638009049772</v>
      </c>
      <c r="J113" s="118">
        <v>5334000</v>
      </c>
      <c r="K113" s="118">
        <f t="shared" si="5"/>
        <v>21.366768146130426</v>
      </c>
      <c r="L113" s="118">
        <v>5334000</v>
      </c>
      <c r="M113" s="118">
        <v>2686000</v>
      </c>
      <c r="N113" s="118">
        <f t="shared" si="7"/>
        <v>19236000</v>
      </c>
      <c r="O113" s="118">
        <v>0</v>
      </c>
      <c r="P113" s="118">
        <f t="shared" si="6"/>
        <v>21.366768146130426</v>
      </c>
    </row>
    <row r="114" spans="1:16" ht="12.6" hidden="1" x14ac:dyDescent="0.25">
      <c r="A114" s="125" t="s">
        <v>267</v>
      </c>
      <c r="B114" s="125" t="s">
        <v>100</v>
      </c>
      <c r="C114" s="126" t="s">
        <v>268</v>
      </c>
      <c r="D114" s="121">
        <v>0</v>
      </c>
      <c r="E114" s="121">
        <v>4200000</v>
      </c>
      <c r="F114" s="121">
        <v>4200000</v>
      </c>
      <c r="G114" s="121">
        <v>4200000</v>
      </c>
      <c r="H114" s="121">
        <v>0</v>
      </c>
      <c r="I114" s="121">
        <f t="shared" si="4"/>
        <v>0</v>
      </c>
      <c r="J114" s="121">
        <v>0</v>
      </c>
      <c r="K114" s="121" t="e">
        <f t="shared" si="5"/>
        <v>#DIV/0!</v>
      </c>
      <c r="L114" s="121">
        <v>0</v>
      </c>
      <c r="M114" s="121">
        <v>0</v>
      </c>
      <c r="N114" s="118">
        <f t="shared" si="7"/>
        <v>4200000</v>
      </c>
      <c r="O114" s="121">
        <v>0</v>
      </c>
      <c r="P114" s="121" t="e">
        <f t="shared" si="6"/>
        <v>#DIV/0!</v>
      </c>
    </row>
    <row r="115" spans="1:16" ht="12.6" hidden="1" x14ac:dyDescent="0.25">
      <c r="A115" s="125" t="s">
        <v>269</v>
      </c>
      <c r="B115" s="125" t="s">
        <v>100</v>
      </c>
      <c r="C115" s="126" t="s">
        <v>270</v>
      </c>
      <c r="D115" s="121">
        <v>40000000</v>
      </c>
      <c r="E115" s="121">
        <v>0</v>
      </c>
      <c r="F115" s="121">
        <v>40000000</v>
      </c>
      <c r="G115" s="121">
        <v>37314000</v>
      </c>
      <c r="H115" s="121">
        <v>24964000</v>
      </c>
      <c r="I115" s="121">
        <f t="shared" si="4"/>
        <v>62.41</v>
      </c>
      <c r="J115" s="121">
        <v>5334000</v>
      </c>
      <c r="K115" s="121">
        <f t="shared" si="5"/>
        <v>21.366768146130426</v>
      </c>
      <c r="L115" s="121">
        <v>5334000</v>
      </c>
      <c r="M115" s="121">
        <v>2686000</v>
      </c>
      <c r="N115" s="118">
        <f t="shared" si="7"/>
        <v>15036000</v>
      </c>
      <c r="O115" s="121">
        <v>0</v>
      </c>
      <c r="P115" s="121">
        <f t="shared" si="6"/>
        <v>21.366768146130426</v>
      </c>
    </row>
    <row r="116" spans="1:16" ht="12.6" hidden="1" x14ac:dyDescent="0.25">
      <c r="A116" s="122" t="s">
        <v>271</v>
      </c>
      <c r="B116" s="123"/>
      <c r="C116" s="124" t="s">
        <v>272</v>
      </c>
      <c r="D116" s="118">
        <v>52000000</v>
      </c>
      <c r="E116" s="118">
        <v>0</v>
      </c>
      <c r="F116" s="118">
        <v>52000000</v>
      </c>
      <c r="G116" s="118">
        <v>50008000</v>
      </c>
      <c r="H116" s="118">
        <v>47247128</v>
      </c>
      <c r="I116" s="118">
        <f t="shared" si="4"/>
        <v>90.859861538461544</v>
      </c>
      <c r="J116" s="118">
        <v>47039128</v>
      </c>
      <c r="K116" s="118">
        <f t="shared" si="5"/>
        <v>99.55976160074745</v>
      </c>
      <c r="L116" s="118">
        <v>47039128</v>
      </c>
      <c r="M116" s="118">
        <v>1992000</v>
      </c>
      <c r="N116" s="118">
        <f t="shared" si="7"/>
        <v>4752872</v>
      </c>
      <c r="O116" s="118">
        <v>0</v>
      </c>
      <c r="P116" s="118">
        <f t="shared" si="6"/>
        <v>99.55976160074745</v>
      </c>
    </row>
    <row r="117" spans="1:16" ht="12.6" hidden="1" x14ac:dyDescent="0.25">
      <c r="A117" s="125" t="s">
        <v>273</v>
      </c>
      <c r="B117" s="125" t="s">
        <v>100</v>
      </c>
      <c r="C117" s="126" t="s">
        <v>274</v>
      </c>
      <c r="D117" s="121">
        <v>2000000</v>
      </c>
      <c r="E117" s="121">
        <v>0</v>
      </c>
      <c r="F117" s="121">
        <v>2000000</v>
      </c>
      <c r="G117" s="121">
        <v>8000</v>
      </c>
      <c r="H117" s="121">
        <v>8000</v>
      </c>
      <c r="I117" s="121">
        <f t="shared" si="4"/>
        <v>0.4</v>
      </c>
      <c r="J117" s="121">
        <v>0</v>
      </c>
      <c r="K117" s="121">
        <f t="shared" si="5"/>
        <v>0</v>
      </c>
      <c r="L117" s="121">
        <v>0</v>
      </c>
      <c r="M117" s="121">
        <v>1992000</v>
      </c>
      <c r="N117" s="118">
        <f t="shared" si="7"/>
        <v>1992000</v>
      </c>
      <c r="O117" s="121">
        <v>0</v>
      </c>
      <c r="P117" s="121">
        <f t="shared" si="6"/>
        <v>0</v>
      </c>
    </row>
    <row r="118" spans="1:16" ht="12.6" hidden="1" x14ac:dyDescent="0.25">
      <c r="A118" s="125" t="s">
        <v>275</v>
      </c>
      <c r="B118" s="125" t="s">
        <v>100</v>
      </c>
      <c r="C118" s="126" t="s">
        <v>276</v>
      </c>
      <c r="D118" s="121">
        <v>50000000</v>
      </c>
      <c r="E118" s="121">
        <v>0</v>
      </c>
      <c r="F118" s="121">
        <v>50000000</v>
      </c>
      <c r="G118" s="121">
        <v>50000000</v>
      </c>
      <c r="H118" s="121">
        <v>47239128</v>
      </c>
      <c r="I118" s="121">
        <f t="shared" si="4"/>
        <v>94.478256000000002</v>
      </c>
      <c r="J118" s="121">
        <v>47039128</v>
      </c>
      <c r="K118" s="121">
        <f t="shared" si="5"/>
        <v>99.576622159494562</v>
      </c>
      <c r="L118" s="121">
        <v>47039128</v>
      </c>
      <c r="M118" s="121">
        <v>0</v>
      </c>
      <c r="N118" s="118">
        <f t="shared" si="7"/>
        <v>2760872</v>
      </c>
      <c r="O118" s="121">
        <v>0</v>
      </c>
      <c r="P118" s="121">
        <f t="shared" si="6"/>
        <v>99.576622159494562</v>
      </c>
    </row>
    <row r="119" spans="1:16" ht="12.6" hidden="1" x14ac:dyDescent="0.25">
      <c r="A119" s="125" t="s">
        <v>277</v>
      </c>
      <c r="B119" s="125" t="s">
        <v>100</v>
      </c>
      <c r="C119" s="126" t="s">
        <v>278</v>
      </c>
      <c r="D119" s="121">
        <v>10000000</v>
      </c>
      <c r="E119" s="121">
        <v>0</v>
      </c>
      <c r="F119" s="121">
        <v>10000000</v>
      </c>
      <c r="G119" s="121">
        <v>10000000</v>
      </c>
      <c r="H119" s="121">
        <v>3000000</v>
      </c>
      <c r="I119" s="121">
        <f t="shared" si="4"/>
        <v>30</v>
      </c>
      <c r="J119" s="121">
        <v>3000000</v>
      </c>
      <c r="K119" s="121">
        <f t="shared" si="5"/>
        <v>100</v>
      </c>
      <c r="L119" s="121">
        <v>3000000</v>
      </c>
      <c r="M119" s="121">
        <v>0</v>
      </c>
      <c r="N119" s="118">
        <f t="shared" si="7"/>
        <v>7000000</v>
      </c>
      <c r="O119" s="121">
        <v>0</v>
      </c>
      <c r="P119" s="121">
        <f t="shared" si="6"/>
        <v>100</v>
      </c>
    </row>
    <row r="120" spans="1:16" ht="12.6" hidden="1" x14ac:dyDescent="0.25">
      <c r="A120" s="122" t="s">
        <v>279</v>
      </c>
      <c r="B120" s="123"/>
      <c r="C120" s="124" t="s">
        <v>280</v>
      </c>
      <c r="D120" s="118">
        <v>10000000</v>
      </c>
      <c r="E120" s="118">
        <v>0</v>
      </c>
      <c r="F120" s="118">
        <v>10000000</v>
      </c>
      <c r="G120" s="118">
        <v>40000</v>
      </c>
      <c r="H120" s="118">
        <v>40000</v>
      </c>
      <c r="I120" s="118">
        <f t="shared" si="4"/>
        <v>0.4</v>
      </c>
      <c r="J120" s="118">
        <v>0</v>
      </c>
      <c r="K120" s="118">
        <f t="shared" si="5"/>
        <v>0</v>
      </c>
      <c r="L120" s="118">
        <v>0</v>
      </c>
      <c r="M120" s="118">
        <v>9960000</v>
      </c>
      <c r="N120" s="118">
        <f t="shared" si="7"/>
        <v>9960000</v>
      </c>
      <c r="O120" s="118">
        <v>0</v>
      </c>
      <c r="P120" s="118">
        <f t="shared" si="6"/>
        <v>0</v>
      </c>
    </row>
    <row r="121" spans="1:16" ht="12.6" hidden="1" x14ac:dyDescent="0.25">
      <c r="A121" s="125" t="s">
        <v>281</v>
      </c>
      <c r="B121" s="125" t="s">
        <v>100</v>
      </c>
      <c r="C121" s="126" t="s">
        <v>282</v>
      </c>
      <c r="D121" s="121">
        <v>5000000</v>
      </c>
      <c r="E121" s="121">
        <v>0</v>
      </c>
      <c r="F121" s="121">
        <v>5000000</v>
      </c>
      <c r="G121" s="121">
        <v>20000</v>
      </c>
      <c r="H121" s="121">
        <v>20000</v>
      </c>
      <c r="I121" s="121">
        <f t="shared" si="4"/>
        <v>0.4</v>
      </c>
      <c r="J121" s="121">
        <v>0</v>
      </c>
      <c r="K121" s="121">
        <f t="shared" si="5"/>
        <v>0</v>
      </c>
      <c r="L121" s="121">
        <v>0</v>
      </c>
      <c r="M121" s="121">
        <v>4980000</v>
      </c>
      <c r="N121" s="118">
        <f t="shared" si="7"/>
        <v>4980000</v>
      </c>
      <c r="O121" s="121">
        <v>0</v>
      </c>
      <c r="P121" s="121">
        <f t="shared" si="6"/>
        <v>0</v>
      </c>
    </row>
    <row r="122" spans="1:16" ht="12.6" hidden="1" x14ac:dyDescent="0.25">
      <c r="A122" s="125" t="s">
        <v>283</v>
      </c>
      <c r="B122" s="125" t="s">
        <v>100</v>
      </c>
      <c r="C122" s="126" t="s">
        <v>284</v>
      </c>
      <c r="D122" s="121">
        <v>5000000</v>
      </c>
      <c r="E122" s="121">
        <v>0</v>
      </c>
      <c r="F122" s="121">
        <v>5000000</v>
      </c>
      <c r="G122" s="121">
        <v>20000</v>
      </c>
      <c r="H122" s="121">
        <v>20000</v>
      </c>
      <c r="I122" s="121">
        <f t="shared" si="4"/>
        <v>0.4</v>
      </c>
      <c r="J122" s="121">
        <v>0</v>
      </c>
      <c r="K122" s="121">
        <f t="shared" si="5"/>
        <v>0</v>
      </c>
      <c r="L122" s="121">
        <v>0</v>
      </c>
      <c r="M122" s="121">
        <v>4980000</v>
      </c>
      <c r="N122" s="118">
        <f t="shared" si="7"/>
        <v>4980000</v>
      </c>
      <c r="O122" s="121">
        <v>0</v>
      </c>
      <c r="P122" s="121">
        <f t="shared" si="6"/>
        <v>0</v>
      </c>
    </row>
    <row r="123" spans="1:16" ht="12.6" hidden="1" x14ac:dyDescent="0.25">
      <c r="A123" s="122" t="s">
        <v>285</v>
      </c>
      <c r="B123" s="123"/>
      <c r="C123" s="124" t="s">
        <v>286</v>
      </c>
      <c r="D123" s="118">
        <v>135000000</v>
      </c>
      <c r="E123" s="118">
        <v>0</v>
      </c>
      <c r="F123" s="118">
        <v>135000000</v>
      </c>
      <c r="G123" s="118">
        <v>110100000</v>
      </c>
      <c r="H123" s="118">
        <v>87129750</v>
      </c>
      <c r="I123" s="118">
        <f t="shared" si="4"/>
        <v>64.540555555555557</v>
      </c>
      <c r="J123" s="118">
        <v>12829750</v>
      </c>
      <c r="K123" s="118">
        <f t="shared" si="5"/>
        <v>14.724878701017735</v>
      </c>
      <c r="L123" s="118">
        <v>12829750</v>
      </c>
      <c r="M123" s="118">
        <v>24900000</v>
      </c>
      <c r="N123" s="118">
        <f t="shared" si="7"/>
        <v>47870250</v>
      </c>
      <c r="O123" s="118">
        <v>0</v>
      </c>
      <c r="P123" s="118">
        <f t="shared" si="6"/>
        <v>14.724878701017735</v>
      </c>
    </row>
    <row r="124" spans="1:16" ht="12.6" hidden="1" x14ac:dyDescent="0.25">
      <c r="A124" s="125" t="s">
        <v>287</v>
      </c>
      <c r="B124" s="125" t="s">
        <v>100</v>
      </c>
      <c r="C124" s="126" t="s">
        <v>288</v>
      </c>
      <c r="D124" s="121">
        <v>25000000</v>
      </c>
      <c r="E124" s="121">
        <v>0</v>
      </c>
      <c r="F124" s="121">
        <v>25000000</v>
      </c>
      <c r="G124" s="121">
        <v>100000</v>
      </c>
      <c r="H124" s="121">
        <v>100000</v>
      </c>
      <c r="I124" s="121">
        <f t="shared" si="4"/>
        <v>0.4</v>
      </c>
      <c r="J124" s="121">
        <v>0</v>
      </c>
      <c r="K124" s="121">
        <f t="shared" si="5"/>
        <v>0</v>
      </c>
      <c r="L124" s="121">
        <v>0</v>
      </c>
      <c r="M124" s="121">
        <v>24900000</v>
      </c>
      <c r="N124" s="118">
        <f t="shared" si="7"/>
        <v>24900000</v>
      </c>
      <c r="O124" s="121">
        <v>0</v>
      </c>
      <c r="P124" s="121">
        <f t="shared" si="6"/>
        <v>0</v>
      </c>
    </row>
    <row r="125" spans="1:16" ht="12.6" hidden="1" x14ac:dyDescent="0.25">
      <c r="A125" s="125" t="s">
        <v>289</v>
      </c>
      <c r="B125" s="125" t="s">
        <v>100</v>
      </c>
      <c r="C125" s="126" t="s">
        <v>290</v>
      </c>
      <c r="D125" s="121">
        <v>60000000</v>
      </c>
      <c r="E125" s="121">
        <v>0</v>
      </c>
      <c r="F125" s="121">
        <v>60000000</v>
      </c>
      <c r="G125" s="121">
        <v>60000000</v>
      </c>
      <c r="H125" s="121">
        <v>60000000</v>
      </c>
      <c r="I125" s="121">
        <f t="shared" si="4"/>
        <v>100</v>
      </c>
      <c r="J125" s="121">
        <v>0</v>
      </c>
      <c r="K125" s="121">
        <f t="shared" si="5"/>
        <v>0</v>
      </c>
      <c r="L125" s="121">
        <v>0</v>
      </c>
      <c r="M125" s="121">
        <v>0</v>
      </c>
      <c r="N125" s="118">
        <f t="shared" si="7"/>
        <v>0</v>
      </c>
      <c r="O125" s="121">
        <v>0</v>
      </c>
      <c r="P125" s="121">
        <f t="shared" si="6"/>
        <v>0</v>
      </c>
    </row>
    <row r="126" spans="1:16" ht="12.6" hidden="1" x14ac:dyDescent="0.25">
      <c r="A126" s="125" t="s">
        <v>291</v>
      </c>
      <c r="B126" s="125" t="s">
        <v>100</v>
      </c>
      <c r="C126" s="126" t="s">
        <v>292</v>
      </c>
      <c r="D126" s="121">
        <v>35000000</v>
      </c>
      <c r="E126" s="121">
        <v>0</v>
      </c>
      <c r="F126" s="121">
        <v>35000000</v>
      </c>
      <c r="G126" s="121">
        <v>35000000</v>
      </c>
      <c r="H126" s="121">
        <v>26969750</v>
      </c>
      <c r="I126" s="121">
        <f t="shared" si="4"/>
        <v>77.056428571428569</v>
      </c>
      <c r="J126" s="121">
        <v>12829750</v>
      </c>
      <c r="K126" s="121">
        <f t="shared" si="5"/>
        <v>47.570889607801334</v>
      </c>
      <c r="L126" s="121">
        <v>12829750</v>
      </c>
      <c r="M126" s="121">
        <v>0</v>
      </c>
      <c r="N126" s="118">
        <f t="shared" si="7"/>
        <v>8030250</v>
      </c>
      <c r="O126" s="121">
        <v>0</v>
      </c>
      <c r="P126" s="121">
        <f t="shared" si="6"/>
        <v>47.570889607801334</v>
      </c>
    </row>
    <row r="127" spans="1:16" ht="16.899999999999999" hidden="1" x14ac:dyDescent="0.25">
      <c r="A127" s="125" t="s">
        <v>293</v>
      </c>
      <c r="B127" s="125" t="s">
        <v>100</v>
      </c>
      <c r="C127" s="126" t="s">
        <v>294</v>
      </c>
      <c r="D127" s="121">
        <v>15000000</v>
      </c>
      <c r="E127" s="121">
        <v>0</v>
      </c>
      <c r="F127" s="121">
        <v>15000000</v>
      </c>
      <c r="G127" s="121">
        <v>15000000</v>
      </c>
      <c r="H127" s="121">
        <v>60000</v>
      </c>
      <c r="I127" s="121">
        <f t="shared" si="4"/>
        <v>0.4</v>
      </c>
      <c r="J127" s="121">
        <v>0</v>
      </c>
      <c r="K127" s="121">
        <f t="shared" si="5"/>
        <v>0</v>
      </c>
      <c r="L127" s="121">
        <v>0</v>
      </c>
      <c r="M127" s="121">
        <v>0</v>
      </c>
      <c r="N127" s="118">
        <f t="shared" si="7"/>
        <v>14940000</v>
      </c>
      <c r="O127" s="121">
        <v>0</v>
      </c>
      <c r="P127" s="121">
        <f t="shared" si="6"/>
        <v>0</v>
      </c>
    </row>
    <row r="128" spans="1:16" ht="12.6" hidden="1" x14ac:dyDescent="0.25">
      <c r="A128" s="122" t="s">
        <v>295</v>
      </c>
      <c r="B128" s="123"/>
      <c r="C128" s="124" t="s">
        <v>296</v>
      </c>
      <c r="D128" s="118">
        <v>82000000</v>
      </c>
      <c r="E128" s="118">
        <v>0</v>
      </c>
      <c r="F128" s="118">
        <v>82000000</v>
      </c>
      <c r="G128" s="118">
        <v>82000000</v>
      </c>
      <c r="H128" s="118">
        <v>890482.97</v>
      </c>
      <c r="I128" s="118">
        <f t="shared" si="4"/>
        <v>1.0859548414634146</v>
      </c>
      <c r="J128" s="118">
        <v>0</v>
      </c>
      <c r="K128" s="118">
        <f t="shared" si="5"/>
        <v>0</v>
      </c>
      <c r="L128" s="118">
        <v>0</v>
      </c>
      <c r="M128" s="118">
        <v>0</v>
      </c>
      <c r="N128" s="118">
        <f t="shared" si="7"/>
        <v>81109517.030000001</v>
      </c>
      <c r="O128" s="118">
        <v>0</v>
      </c>
      <c r="P128" s="118">
        <f t="shared" si="6"/>
        <v>0</v>
      </c>
    </row>
    <row r="129" spans="1:16" ht="12.6" hidden="1" x14ac:dyDescent="0.25">
      <c r="A129" s="125" t="s">
        <v>297</v>
      </c>
      <c r="B129" s="125" t="s">
        <v>100</v>
      </c>
      <c r="C129" s="126" t="s">
        <v>298</v>
      </c>
      <c r="D129" s="121">
        <v>55000000</v>
      </c>
      <c r="E129" s="121">
        <v>0</v>
      </c>
      <c r="F129" s="121">
        <v>55000000</v>
      </c>
      <c r="G129" s="121">
        <v>55000000</v>
      </c>
      <c r="H129" s="121">
        <v>890482.97</v>
      </c>
      <c r="I129" s="121">
        <f t="shared" si="4"/>
        <v>1.6190599454545453</v>
      </c>
      <c r="J129" s="121">
        <v>0</v>
      </c>
      <c r="K129" s="121">
        <f t="shared" si="5"/>
        <v>0</v>
      </c>
      <c r="L129" s="121">
        <v>0</v>
      </c>
      <c r="M129" s="121">
        <v>0</v>
      </c>
      <c r="N129" s="118">
        <f t="shared" si="7"/>
        <v>54109517.030000001</v>
      </c>
      <c r="O129" s="121">
        <v>0</v>
      </c>
      <c r="P129" s="121">
        <f t="shared" si="6"/>
        <v>0</v>
      </c>
    </row>
    <row r="130" spans="1:16" ht="12.6" hidden="1" x14ac:dyDescent="0.25">
      <c r="A130" s="125" t="s">
        <v>299</v>
      </c>
      <c r="B130" s="125" t="s">
        <v>100</v>
      </c>
      <c r="C130" s="126" t="s">
        <v>300</v>
      </c>
      <c r="D130" s="121">
        <v>27000000</v>
      </c>
      <c r="E130" s="121">
        <v>0</v>
      </c>
      <c r="F130" s="121">
        <v>27000000</v>
      </c>
      <c r="G130" s="121">
        <v>27000000</v>
      </c>
      <c r="H130" s="121">
        <v>0</v>
      </c>
      <c r="I130" s="121">
        <f t="shared" si="4"/>
        <v>0</v>
      </c>
      <c r="J130" s="121">
        <v>0</v>
      </c>
      <c r="K130" s="121" t="e">
        <f t="shared" si="5"/>
        <v>#DIV/0!</v>
      </c>
      <c r="L130" s="121">
        <v>0</v>
      </c>
      <c r="M130" s="121">
        <v>0</v>
      </c>
      <c r="N130" s="118">
        <f t="shared" si="7"/>
        <v>27000000</v>
      </c>
      <c r="O130" s="121">
        <v>0</v>
      </c>
      <c r="P130" s="121" t="e">
        <f t="shared" si="6"/>
        <v>#DIV/0!</v>
      </c>
    </row>
    <row r="131" spans="1:16" ht="12.6" x14ac:dyDescent="0.25">
      <c r="A131" s="114" t="s">
        <v>301</v>
      </c>
      <c r="B131" s="115"/>
      <c r="C131" s="116" t="s">
        <v>302</v>
      </c>
      <c r="D131" s="117">
        <v>971832203</v>
      </c>
      <c r="E131" s="117">
        <v>0</v>
      </c>
      <c r="F131" s="117">
        <v>971832203</v>
      </c>
      <c r="G131" s="117">
        <v>735162800</v>
      </c>
      <c r="H131" s="117">
        <v>207803429.81</v>
      </c>
      <c r="I131" s="117">
        <f t="shared" si="4"/>
        <v>21.382644984239114</v>
      </c>
      <c r="J131" s="117">
        <v>179487540</v>
      </c>
      <c r="K131" s="117">
        <f t="shared" si="5"/>
        <v>86.373713929606481</v>
      </c>
      <c r="L131" s="117">
        <v>179487540</v>
      </c>
      <c r="M131" s="117">
        <v>236669403</v>
      </c>
      <c r="N131" s="117">
        <f t="shared" si="7"/>
        <v>764028773.19000006</v>
      </c>
      <c r="O131" s="117">
        <v>0</v>
      </c>
      <c r="P131" s="117">
        <f t="shared" si="6"/>
        <v>86.373713929606481</v>
      </c>
    </row>
    <row r="132" spans="1:16" ht="12.6" x14ac:dyDescent="0.25">
      <c r="A132" s="122" t="s">
        <v>303</v>
      </c>
      <c r="B132" s="123"/>
      <c r="C132" s="124" t="s">
        <v>304</v>
      </c>
      <c r="D132" s="118">
        <v>684632203</v>
      </c>
      <c r="E132" s="118">
        <v>0</v>
      </c>
      <c r="F132" s="118">
        <v>684632203</v>
      </c>
      <c r="G132" s="118">
        <v>657485283</v>
      </c>
      <c r="H132" s="118">
        <v>158266009.81</v>
      </c>
      <c r="I132" s="118">
        <f t="shared" si="4"/>
        <v>23.116939156015714</v>
      </c>
      <c r="J132" s="118">
        <v>155652125</v>
      </c>
      <c r="K132" s="118">
        <f t="shared" si="5"/>
        <v>98.348423130691174</v>
      </c>
      <c r="L132" s="118">
        <v>155652125</v>
      </c>
      <c r="M132" s="118">
        <v>27146920</v>
      </c>
      <c r="N132" s="118">
        <f t="shared" si="7"/>
        <v>526366193.19</v>
      </c>
      <c r="O132" s="118">
        <v>0</v>
      </c>
      <c r="P132" s="118">
        <f t="shared" si="6"/>
        <v>98.348423130691174</v>
      </c>
    </row>
    <row r="133" spans="1:16" ht="12.6" x14ac:dyDescent="0.25">
      <c r="A133" s="122" t="s">
        <v>305</v>
      </c>
      <c r="B133" s="123"/>
      <c r="C133" s="124" t="s">
        <v>506</v>
      </c>
      <c r="D133" s="118">
        <v>684632203</v>
      </c>
      <c r="E133" s="118">
        <v>0</v>
      </c>
      <c r="F133" s="118">
        <v>684632203</v>
      </c>
      <c r="G133" s="118">
        <v>657485283</v>
      </c>
      <c r="H133" s="118">
        <v>158266009.81</v>
      </c>
      <c r="I133" s="118">
        <f t="shared" si="4"/>
        <v>23.116939156015714</v>
      </c>
      <c r="J133" s="118">
        <v>155652125</v>
      </c>
      <c r="K133" s="118">
        <f t="shared" si="5"/>
        <v>98.348423130691174</v>
      </c>
      <c r="L133" s="118">
        <v>155652125</v>
      </c>
      <c r="M133" s="118">
        <v>27146920</v>
      </c>
      <c r="N133" s="118">
        <f t="shared" si="7"/>
        <v>526366193.19</v>
      </c>
      <c r="O133" s="118">
        <v>0</v>
      </c>
      <c r="P133" s="118">
        <f t="shared" si="6"/>
        <v>98.348423130691174</v>
      </c>
    </row>
    <row r="134" spans="1:16" x14ac:dyDescent="0.2">
      <c r="A134" s="125" t="s">
        <v>306</v>
      </c>
      <c r="B134" s="134" t="s">
        <v>504</v>
      </c>
      <c r="C134" s="112" t="s">
        <v>501</v>
      </c>
      <c r="D134" s="121">
        <v>6161000</v>
      </c>
      <c r="E134" s="121">
        <v>0</v>
      </c>
      <c r="F134" s="121">
        <f>6161000+25000000</f>
        <v>31161000</v>
      </c>
      <c r="G134" s="121">
        <v>6161000</v>
      </c>
      <c r="H134" s="121">
        <v>0</v>
      </c>
      <c r="I134" s="121">
        <f t="shared" ref="I134:I194" si="8">+H134/F134*100</f>
        <v>0</v>
      </c>
      <c r="J134" s="121">
        <v>0</v>
      </c>
      <c r="K134" s="121">
        <v>0</v>
      </c>
      <c r="L134" s="121">
        <v>0</v>
      </c>
      <c r="M134" s="121">
        <v>0</v>
      </c>
      <c r="N134" s="118">
        <f t="shared" si="7"/>
        <v>31161000</v>
      </c>
      <c r="O134" s="121">
        <v>0</v>
      </c>
      <c r="P134" s="121">
        <v>0</v>
      </c>
    </row>
    <row r="135" spans="1:16" x14ac:dyDescent="0.2">
      <c r="A135" s="125" t="s">
        <v>307</v>
      </c>
      <c r="B135" s="125" t="s">
        <v>505</v>
      </c>
      <c r="C135" s="112" t="s">
        <v>502</v>
      </c>
      <c r="D135" s="121">
        <v>577411203</v>
      </c>
      <c r="E135" s="121">
        <v>0</v>
      </c>
      <c r="F135" s="121">
        <f>577411203+60060000</f>
        <v>637471203</v>
      </c>
      <c r="G135" s="121">
        <v>577411203</v>
      </c>
      <c r="H135" s="121">
        <f>115811882.81+28601047</f>
        <v>144412929.81</v>
      </c>
      <c r="I135" s="121">
        <f t="shared" si="8"/>
        <v>22.654031920246602</v>
      </c>
      <c r="J135" s="121">
        <f>113502238+28360807</f>
        <v>141863045</v>
      </c>
      <c r="K135" s="121">
        <f t="shared" ref="K135:K194" si="9">+J135/H135*100</f>
        <v>98.234309896381987</v>
      </c>
      <c r="L135" s="121">
        <f>113502238+28360807</f>
        <v>141863045</v>
      </c>
      <c r="M135" s="121">
        <v>0</v>
      </c>
      <c r="N135" s="118">
        <f t="shared" ref="N135:N195" si="10">+F135-H135</f>
        <v>493058273.19</v>
      </c>
      <c r="O135" s="121">
        <v>0</v>
      </c>
      <c r="P135" s="121">
        <f t="shared" ref="P135:P194" si="11">+L135/H135*100</f>
        <v>98.234309896381987</v>
      </c>
    </row>
    <row r="136" spans="1:16" ht="12.6" x14ac:dyDescent="0.25">
      <c r="A136" s="125" t="s">
        <v>309</v>
      </c>
      <c r="B136" s="125" t="s">
        <v>100</v>
      </c>
      <c r="C136" s="126" t="s">
        <v>310</v>
      </c>
      <c r="D136" s="121">
        <v>15000000</v>
      </c>
      <c r="E136" s="121">
        <v>0</v>
      </c>
      <c r="F136" s="121">
        <v>15000000</v>
      </c>
      <c r="G136" s="121">
        <v>13849080</v>
      </c>
      <c r="H136" s="121">
        <v>13849080</v>
      </c>
      <c r="I136" s="121">
        <f t="shared" si="8"/>
        <v>92.327200000000005</v>
      </c>
      <c r="J136" s="121">
        <v>13789080</v>
      </c>
      <c r="K136" s="121">
        <f t="shared" si="9"/>
        <v>99.5667582250951</v>
      </c>
      <c r="L136" s="121">
        <v>13789080</v>
      </c>
      <c r="M136" s="121">
        <v>1150920</v>
      </c>
      <c r="N136" s="118">
        <f t="shared" si="10"/>
        <v>1150920</v>
      </c>
      <c r="O136" s="121">
        <v>0</v>
      </c>
      <c r="P136" s="121">
        <f>+L136/H136*100</f>
        <v>99.5667582250951</v>
      </c>
    </row>
    <row r="137" spans="1:16" x14ac:dyDescent="0.2">
      <c r="A137" s="125" t="s">
        <v>311</v>
      </c>
      <c r="B137" s="125" t="s">
        <v>100</v>
      </c>
      <c r="C137" s="112" t="s">
        <v>503</v>
      </c>
      <c r="D137" s="121">
        <v>1000000</v>
      </c>
      <c r="E137" s="121">
        <v>0</v>
      </c>
      <c r="F137" s="121">
        <v>1000000</v>
      </c>
      <c r="G137" s="121">
        <v>4000</v>
      </c>
      <c r="H137" s="121">
        <v>4000</v>
      </c>
      <c r="I137" s="121">
        <f t="shared" si="8"/>
        <v>0.4</v>
      </c>
      <c r="J137" s="121">
        <v>0</v>
      </c>
      <c r="K137" s="121">
        <f t="shared" si="9"/>
        <v>0</v>
      </c>
      <c r="L137" s="121">
        <v>0</v>
      </c>
      <c r="M137" s="121">
        <v>996000</v>
      </c>
      <c r="N137" s="118">
        <f t="shared" si="10"/>
        <v>996000</v>
      </c>
      <c r="O137" s="121">
        <v>0</v>
      </c>
      <c r="P137" s="121">
        <f t="shared" si="11"/>
        <v>0</v>
      </c>
    </row>
    <row r="138" spans="1:16" ht="12.6" x14ac:dyDescent="0.25">
      <c r="A138" s="122" t="s">
        <v>312</v>
      </c>
      <c r="B138" s="123"/>
      <c r="C138" s="124" t="s">
        <v>313</v>
      </c>
      <c r="D138" s="118">
        <v>87200000</v>
      </c>
      <c r="E138" s="118">
        <v>0</v>
      </c>
      <c r="F138" s="118">
        <v>87200000</v>
      </c>
      <c r="G138" s="118">
        <v>55000000</v>
      </c>
      <c r="H138" s="118">
        <v>26859903</v>
      </c>
      <c r="I138" s="118">
        <f t="shared" si="8"/>
        <v>30.802641055045871</v>
      </c>
      <c r="J138" s="118">
        <v>23022774</v>
      </c>
      <c r="K138" s="118">
        <f t="shared" si="9"/>
        <v>85.714285714285708</v>
      </c>
      <c r="L138" s="118">
        <v>23022774</v>
      </c>
      <c r="M138" s="118">
        <v>32200000</v>
      </c>
      <c r="N138" s="118">
        <f t="shared" si="10"/>
        <v>60340097</v>
      </c>
      <c r="O138" s="118">
        <v>0</v>
      </c>
      <c r="P138" s="118">
        <f t="shared" si="11"/>
        <v>85.714285714285708</v>
      </c>
    </row>
    <row r="139" spans="1:16" ht="12.6" x14ac:dyDescent="0.25">
      <c r="A139" s="122" t="s">
        <v>314</v>
      </c>
      <c r="B139" s="123"/>
      <c r="C139" s="124" t="s">
        <v>507</v>
      </c>
      <c r="D139" s="118">
        <v>87200000</v>
      </c>
      <c r="E139" s="118">
        <v>0</v>
      </c>
      <c r="F139" s="118">
        <v>87200000</v>
      </c>
      <c r="G139" s="118">
        <v>55000000</v>
      </c>
      <c r="H139" s="118">
        <v>26859903</v>
      </c>
      <c r="I139" s="118">
        <f t="shared" si="8"/>
        <v>30.802641055045871</v>
      </c>
      <c r="J139" s="118">
        <v>23022774</v>
      </c>
      <c r="K139" s="118">
        <f t="shared" si="9"/>
        <v>85.714285714285708</v>
      </c>
      <c r="L139" s="118">
        <v>23022774</v>
      </c>
      <c r="M139" s="118">
        <v>32200000</v>
      </c>
      <c r="N139" s="118">
        <f t="shared" si="10"/>
        <v>60340097</v>
      </c>
      <c r="O139" s="118">
        <v>0</v>
      </c>
      <c r="P139" s="118">
        <f t="shared" si="11"/>
        <v>85.714285714285708</v>
      </c>
    </row>
    <row r="140" spans="1:16" ht="12.6" hidden="1" x14ac:dyDescent="0.25">
      <c r="A140" s="122" t="s">
        <v>315</v>
      </c>
      <c r="B140" s="123"/>
      <c r="C140" s="124" t="s">
        <v>316</v>
      </c>
      <c r="D140" s="118">
        <v>87200000</v>
      </c>
      <c r="E140" s="118">
        <v>0</v>
      </c>
      <c r="F140" s="118">
        <v>87200000</v>
      </c>
      <c r="G140" s="118">
        <v>55000000</v>
      </c>
      <c r="H140" s="118">
        <v>26859903</v>
      </c>
      <c r="I140" s="118">
        <f t="shared" si="8"/>
        <v>30.802641055045871</v>
      </c>
      <c r="J140" s="118">
        <v>23022774</v>
      </c>
      <c r="K140" s="118">
        <f t="shared" si="9"/>
        <v>85.714285714285708</v>
      </c>
      <c r="L140" s="118">
        <v>23022774</v>
      </c>
      <c r="M140" s="118">
        <v>32200000</v>
      </c>
      <c r="N140" s="118">
        <f t="shared" si="10"/>
        <v>60340097</v>
      </c>
      <c r="O140" s="118">
        <v>0</v>
      </c>
      <c r="P140" s="118">
        <f t="shared" si="11"/>
        <v>85.714285714285708</v>
      </c>
    </row>
    <row r="141" spans="1:16" ht="12.6" hidden="1" x14ac:dyDescent="0.25">
      <c r="A141" s="122" t="s">
        <v>317</v>
      </c>
      <c r="B141" s="123"/>
      <c r="C141" s="124" t="s">
        <v>316</v>
      </c>
      <c r="D141" s="118">
        <v>87200000</v>
      </c>
      <c r="E141" s="118">
        <v>0</v>
      </c>
      <c r="F141" s="118">
        <v>87200000</v>
      </c>
      <c r="G141" s="118">
        <v>55000000</v>
      </c>
      <c r="H141" s="118">
        <v>26859903</v>
      </c>
      <c r="I141" s="118">
        <f t="shared" si="8"/>
        <v>30.802641055045871</v>
      </c>
      <c r="J141" s="118">
        <v>23022774</v>
      </c>
      <c r="K141" s="118">
        <f t="shared" si="9"/>
        <v>85.714285714285708</v>
      </c>
      <c r="L141" s="118">
        <v>23022774</v>
      </c>
      <c r="M141" s="118">
        <v>32200000</v>
      </c>
      <c r="N141" s="118">
        <f t="shared" si="10"/>
        <v>60340097</v>
      </c>
      <c r="O141" s="118">
        <v>0</v>
      </c>
      <c r="P141" s="118">
        <f t="shared" si="11"/>
        <v>85.714285714285708</v>
      </c>
    </row>
    <row r="142" spans="1:16" ht="12.6" hidden="1" x14ac:dyDescent="0.25">
      <c r="A142" s="125" t="s">
        <v>318</v>
      </c>
      <c r="B142" s="125" t="s">
        <v>98</v>
      </c>
      <c r="C142" s="126" t="s">
        <v>319</v>
      </c>
      <c r="D142" s="121">
        <v>87200000</v>
      </c>
      <c r="E142" s="121">
        <v>0</v>
      </c>
      <c r="F142" s="121">
        <v>87200000</v>
      </c>
      <c r="G142" s="121">
        <v>55000000</v>
      </c>
      <c r="H142" s="121">
        <v>26859903</v>
      </c>
      <c r="I142" s="121">
        <f t="shared" si="8"/>
        <v>30.802641055045871</v>
      </c>
      <c r="J142" s="121">
        <v>23022774</v>
      </c>
      <c r="K142" s="121">
        <f t="shared" si="9"/>
        <v>85.714285714285708</v>
      </c>
      <c r="L142" s="121">
        <v>23022774</v>
      </c>
      <c r="M142" s="121">
        <v>32200000</v>
      </c>
      <c r="N142" s="118">
        <f t="shared" si="10"/>
        <v>60340097</v>
      </c>
      <c r="O142" s="121">
        <v>0</v>
      </c>
      <c r="P142" s="121">
        <f t="shared" si="11"/>
        <v>85.714285714285708</v>
      </c>
    </row>
    <row r="143" spans="1:16" ht="12.6" x14ac:dyDescent="0.25">
      <c r="A143" s="122" t="s">
        <v>320</v>
      </c>
      <c r="B143" s="123"/>
      <c r="C143" s="124" t="s">
        <v>321</v>
      </c>
      <c r="D143" s="118">
        <v>200000000</v>
      </c>
      <c r="E143" s="118">
        <v>0</v>
      </c>
      <c r="F143" s="118">
        <v>200000000</v>
      </c>
      <c r="G143" s="118">
        <v>22677517</v>
      </c>
      <c r="H143" s="118">
        <v>22677517</v>
      </c>
      <c r="I143" s="118">
        <f t="shared" si="8"/>
        <v>11.338758499999999</v>
      </c>
      <c r="J143" s="118">
        <v>812641</v>
      </c>
      <c r="K143" s="118">
        <f t="shared" si="9"/>
        <v>3.5834655090325809</v>
      </c>
      <c r="L143" s="118">
        <v>812641</v>
      </c>
      <c r="M143" s="118">
        <v>177322483</v>
      </c>
      <c r="N143" s="118">
        <f t="shared" si="10"/>
        <v>177322483</v>
      </c>
      <c r="O143" s="118">
        <v>0</v>
      </c>
      <c r="P143" s="118">
        <f t="shared" si="11"/>
        <v>3.5834655090325809</v>
      </c>
    </row>
    <row r="144" spans="1:16" ht="12.6" x14ac:dyDescent="0.25">
      <c r="A144" s="122" t="s">
        <v>322</v>
      </c>
      <c r="B144" s="123"/>
      <c r="C144" s="124" t="s">
        <v>508</v>
      </c>
      <c r="D144" s="118">
        <v>200000000</v>
      </c>
      <c r="E144" s="118">
        <v>0</v>
      </c>
      <c r="F144" s="118">
        <v>200000000</v>
      </c>
      <c r="G144" s="118">
        <v>22677517</v>
      </c>
      <c r="H144" s="118">
        <v>22677517</v>
      </c>
      <c r="I144" s="118">
        <f t="shared" si="8"/>
        <v>11.338758499999999</v>
      </c>
      <c r="J144" s="118">
        <v>812641</v>
      </c>
      <c r="K144" s="118">
        <f t="shared" si="9"/>
        <v>3.5834655090325809</v>
      </c>
      <c r="L144" s="118">
        <v>812641</v>
      </c>
      <c r="M144" s="118">
        <v>177322483</v>
      </c>
      <c r="N144" s="118">
        <f t="shared" si="10"/>
        <v>177322483</v>
      </c>
      <c r="O144" s="118">
        <v>0</v>
      </c>
      <c r="P144" s="118">
        <f t="shared" si="11"/>
        <v>3.5834655090325809</v>
      </c>
    </row>
    <row r="145" spans="1:16" ht="12.6" hidden="1" x14ac:dyDescent="0.25">
      <c r="A145" s="122" t="s">
        <v>324</v>
      </c>
      <c r="B145" s="123"/>
      <c r="C145" s="124" t="s">
        <v>323</v>
      </c>
      <c r="D145" s="118">
        <v>200000000</v>
      </c>
      <c r="E145" s="118">
        <v>0</v>
      </c>
      <c r="F145" s="118">
        <v>200000000</v>
      </c>
      <c r="G145" s="118">
        <v>22677517</v>
      </c>
      <c r="H145" s="118">
        <v>22677517</v>
      </c>
      <c r="I145" s="118">
        <f t="shared" si="8"/>
        <v>11.338758499999999</v>
      </c>
      <c r="J145" s="118">
        <v>812641</v>
      </c>
      <c r="K145" s="118">
        <f t="shared" si="9"/>
        <v>3.5834655090325809</v>
      </c>
      <c r="L145" s="118">
        <v>812641</v>
      </c>
      <c r="M145" s="118">
        <v>177322483</v>
      </c>
      <c r="N145" s="118">
        <f t="shared" si="10"/>
        <v>177322483</v>
      </c>
      <c r="O145" s="118">
        <v>0</v>
      </c>
      <c r="P145" s="118">
        <f t="shared" si="11"/>
        <v>3.5834655090325809</v>
      </c>
    </row>
    <row r="146" spans="1:16" ht="12.6" hidden="1" x14ac:dyDescent="0.25">
      <c r="A146" s="125" t="s">
        <v>325</v>
      </c>
      <c r="B146" s="125" t="s">
        <v>100</v>
      </c>
      <c r="C146" s="126" t="s">
        <v>326</v>
      </c>
      <c r="D146" s="121">
        <v>100000000</v>
      </c>
      <c r="E146" s="121">
        <v>0</v>
      </c>
      <c r="F146" s="121">
        <v>100000000</v>
      </c>
      <c r="G146" s="121">
        <v>21864876</v>
      </c>
      <c r="H146" s="121">
        <v>21864876</v>
      </c>
      <c r="I146" s="121">
        <f t="shared" si="8"/>
        <v>21.864875999999999</v>
      </c>
      <c r="J146" s="121">
        <v>0</v>
      </c>
      <c r="K146" s="121">
        <f t="shared" si="9"/>
        <v>0</v>
      </c>
      <c r="L146" s="121">
        <v>0</v>
      </c>
      <c r="M146" s="121">
        <v>78135124</v>
      </c>
      <c r="N146" s="118">
        <f t="shared" si="10"/>
        <v>78135124</v>
      </c>
      <c r="O146" s="121">
        <v>0</v>
      </c>
      <c r="P146" s="121">
        <f t="shared" si="11"/>
        <v>0</v>
      </c>
    </row>
    <row r="147" spans="1:16" ht="12.6" hidden="1" x14ac:dyDescent="0.25">
      <c r="A147" s="125" t="s">
        <v>327</v>
      </c>
      <c r="B147" s="125" t="s">
        <v>100</v>
      </c>
      <c r="C147" s="126" t="s">
        <v>328</v>
      </c>
      <c r="D147" s="121">
        <v>100000000</v>
      </c>
      <c r="E147" s="121">
        <v>0</v>
      </c>
      <c r="F147" s="121">
        <v>100000000</v>
      </c>
      <c r="G147" s="121">
        <v>812641</v>
      </c>
      <c r="H147" s="121">
        <v>812641</v>
      </c>
      <c r="I147" s="121">
        <f t="shared" si="8"/>
        <v>0.81264100000000006</v>
      </c>
      <c r="J147" s="121">
        <v>812641</v>
      </c>
      <c r="K147" s="121">
        <f t="shared" si="9"/>
        <v>100</v>
      </c>
      <c r="L147" s="121">
        <v>812641</v>
      </c>
      <c r="M147" s="121">
        <v>99187359</v>
      </c>
      <c r="N147" s="118">
        <f t="shared" si="10"/>
        <v>99187359</v>
      </c>
      <c r="O147" s="121">
        <v>0</v>
      </c>
      <c r="P147" s="121">
        <f t="shared" si="11"/>
        <v>100</v>
      </c>
    </row>
    <row r="148" spans="1:16" ht="12.6" x14ac:dyDescent="0.25">
      <c r="A148" s="127" t="s">
        <v>88</v>
      </c>
      <c r="B148" s="128"/>
      <c r="C148" s="113" t="s">
        <v>61</v>
      </c>
      <c r="D148" s="129">
        <v>7504595699</v>
      </c>
      <c r="E148" s="129">
        <v>227803670</v>
      </c>
      <c r="F148" s="129">
        <v>7732399369</v>
      </c>
      <c r="G148" s="129">
        <v>6940453555</v>
      </c>
      <c r="H148" s="129">
        <f>+H6+H60+H131</f>
        <v>3883220241.7599998</v>
      </c>
      <c r="I148" s="129">
        <f>+H148/F148*100</f>
        <v>50.220119997012013</v>
      </c>
      <c r="J148" s="129">
        <v>2414202417.25</v>
      </c>
      <c r="K148" s="129">
        <f>+J148/H148*100</f>
        <v>62.17011312641403</v>
      </c>
      <c r="L148" s="129">
        <v>2414202417.25</v>
      </c>
      <c r="M148" s="129">
        <v>791945814</v>
      </c>
      <c r="N148" s="129">
        <f>+F148-H148</f>
        <v>3849179127.2400002</v>
      </c>
      <c r="O148" s="129">
        <v>0</v>
      </c>
      <c r="P148" s="129">
        <f>+L148/H148*100</f>
        <v>62.17011312641403</v>
      </c>
    </row>
    <row r="149" spans="1:16" ht="12.6" x14ac:dyDescent="0.25">
      <c r="A149" s="114" t="s">
        <v>330</v>
      </c>
      <c r="B149" s="115"/>
      <c r="C149" s="116" t="s">
        <v>331</v>
      </c>
      <c r="D149" s="117">
        <v>1165304008.6400001</v>
      </c>
      <c r="E149" s="117">
        <v>229664686.91</v>
      </c>
      <c r="F149" s="117">
        <v>1394968695.55</v>
      </c>
      <c r="G149" s="117">
        <v>853496098</v>
      </c>
      <c r="H149" s="117">
        <v>492415497</v>
      </c>
      <c r="I149" s="117">
        <f t="shared" si="8"/>
        <v>35.299394070334557</v>
      </c>
      <c r="J149" s="117">
        <v>110623363</v>
      </c>
      <c r="K149" s="117">
        <f t="shared" si="9"/>
        <v>22.465451163491711</v>
      </c>
      <c r="L149" s="117">
        <v>110623363</v>
      </c>
      <c r="M149" s="117">
        <v>541472597.54999995</v>
      </c>
      <c r="N149" s="117">
        <f t="shared" si="10"/>
        <v>902553198.54999995</v>
      </c>
      <c r="O149" s="117">
        <v>0</v>
      </c>
      <c r="P149" s="117">
        <f t="shared" si="11"/>
        <v>22.465451163491711</v>
      </c>
    </row>
    <row r="150" spans="1:16" x14ac:dyDescent="0.2">
      <c r="A150" s="125" t="s">
        <v>332</v>
      </c>
      <c r="B150" s="125" t="s">
        <v>100</v>
      </c>
      <c r="C150" s="126" t="s">
        <v>333</v>
      </c>
      <c r="D150" s="121">
        <v>305687069.63999999</v>
      </c>
      <c r="E150" s="121">
        <v>23020973.329999998</v>
      </c>
      <c r="F150" s="121">
        <v>328708042.97000003</v>
      </c>
      <c r="G150" s="121">
        <v>167306318</v>
      </c>
      <c r="H150" s="121">
        <v>131372736</v>
      </c>
      <c r="I150" s="121">
        <f t="shared" si="8"/>
        <v>39.966389265379156</v>
      </c>
      <c r="J150" s="121">
        <v>34898451</v>
      </c>
      <c r="K150" s="121">
        <f t="shared" si="9"/>
        <v>26.564454743486504</v>
      </c>
      <c r="L150" s="121">
        <v>34898451</v>
      </c>
      <c r="M150" s="121">
        <v>161401724.97</v>
      </c>
      <c r="N150" s="118">
        <f t="shared" si="10"/>
        <v>197335306.97000003</v>
      </c>
      <c r="O150" s="121">
        <v>0</v>
      </c>
      <c r="P150" s="121">
        <f t="shared" si="11"/>
        <v>26.564454743486504</v>
      </c>
    </row>
    <row r="151" spans="1:16" x14ac:dyDescent="0.2">
      <c r="A151" s="125" t="s">
        <v>334</v>
      </c>
      <c r="B151" s="125" t="s">
        <v>100</v>
      </c>
      <c r="C151" s="126" t="s">
        <v>335</v>
      </c>
      <c r="D151" s="121">
        <v>709616939</v>
      </c>
      <c r="E151" s="121">
        <v>206643713.58000001</v>
      </c>
      <c r="F151" s="121">
        <v>916260652.58000004</v>
      </c>
      <c r="G151" s="121">
        <v>676189780</v>
      </c>
      <c r="H151" s="121">
        <v>361042761</v>
      </c>
      <c r="I151" s="121">
        <f t="shared" si="8"/>
        <v>39.403935985178286</v>
      </c>
      <c r="J151" s="121">
        <v>75724912</v>
      </c>
      <c r="K151" s="121">
        <f t="shared" si="9"/>
        <v>20.973945521095768</v>
      </c>
      <c r="L151" s="121">
        <v>75724912</v>
      </c>
      <c r="M151" s="121">
        <v>240070872.58000001</v>
      </c>
      <c r="N151" s="118">
        <f t="shared" si="10"/>
        <v>555217891.58000004</v>
      </c>
      <c r="O151" s="121">
        <v>0</v>
      </c>
      <c r="P151" s="121">
        <f t="shared" si="11"/>
        <v>20.973945521095768</v>
      </c>
    </row>
    <row r="152" spans="1:16" ht="18" x14ac:dyDescent="0.2">
      <c r="A152" s="125" t="s">
        <v>336</v>
      </c>
      <c r="B152" s="125" t="s">
        <v>100</v>
      </c>
      <c r="C152" s="126" t="s">
        <v>337</v>
      </c>
      <c r="D152" s="121">
        <v>150000000</v>
      </c>
      <c r="E152" s="121">
        <v>0</v>
      </c>
      <c r="F152" s="121">
        <v>150000000</v>
      </c>
      <c r="G152" s="121">
        <v>10000000</v>
      </c>
      <c r="H152" s="121">
        <v>0</v>
      </c>
      <c r="I152" s="121">
        <f t="shared" si="8"/>
        <v>0</v>
      </c>
      <c r="J152" s="121">
        <v>0</v>
      </c>
      <c r="K152" s="121">
        <v>0</v>
      </c>
      <c r="L152" s="121">
        <v>0</v>
      </c>
      <c r="M152" s="121">
        <v>140000000</v>
      </c>
      <c r="N152" s="118">
        <f t="shared" si="10"/>
        <v>150000000</v>
      </c>
      <c r="O152" s="121">
        <v>0</v>
      </c>
      <c r="P152" s="121">
        <v>0</v>
      </c>
    </row>
    <row r="153" spans="1:16" ht="12.6" x14ac:dyDescent="0.25">
      <c r="A153" s="114" t="s">
        <v>338</v>
      </c>
      <c r="B153" s="115"/>
      <c r="C153" s="116" t="s">
        <v>339</v>
      </c>
      <c r="D153" s="117">
        <v>639700000</v>
      </c>
      <c r="E153" s="117">
        <v>37620000</v>
      </c>
      <c r="F153" s="117">
        <v>677320000</v>
      </c>
      <c r="G153" s="117">
        <v>572695059</v>
      </c>
      <c r="H153" s="117">
        <v>400453470</v>
      </c>
      <c r="I153" s="117">
        <f t="shared" si="8"/>
        <v>59.123231264394974</v>
      </c>
      <c r="J153" s="117">
        <v>109306534</v>
      </c>
      <c r="K153" s="117">
        <f t="shared" si="9"/>
        <v>27.295689059705236</v>
      </c>
      <c r="L153" s="117">
        <v>109306534</v>
      </c>
      <c r="M153" s="117">
        <v>104624941</v>
      </c>
      <c r="N153" s="117">
        <f t="shared" si="10"/>
        <v>276866530</v>
      </c>
      <c r="O153" s="117">
        <v>0</v>
      </c>
      <c r="P153" s="117">
        <f t="shared" si="11"/>
        <v>27.295689059705236</v>
      </c>
    </row>
    <row r="154" spans="1:16" x14ac:dyDescent="0.2">
      <c r="A154" s="125" t="s">
        <v>340</v>
      </c>
      <c r="B154" s="125" t="s">
        <v>100</v>
      </c>
      <c r="C154" s="126" t="s">
        <v>341</v>
      </c>
      <c r="D154" s="121">
        <v>138400000</v>
      </c>
      <c r="E154" s="121">
        <v>20519000</v>
      </c>
      <c r="F154" s="121">
        <v>158919000</v>
      </c>
      <c r="G154" s="121">
        <v>137848606</v>
      </c>
      <c r="H154" s="121">
        <v>63595168</v>
      </c>
      <c r="I154" s="121">
        <f t="shared" si="8"/>
        <v>40.01734720203374</v>
      </c>
      <c r="J154" s="121">
        <v>25149034</v>
      </c>
      <c r="K154" s="121">
        <f t="shared" si="9"/>
        <v>39.545510753269809</v>
      </c>
      <c r="L154" s="121">
        <v>25149034</v>
      </c>
      <c r="M154" s="121">
        <v>21070394</v>
      </c>
      <c r="N154" s="118">
        <f t="shared" si="10"/>
        <v>95323832</v>
      </c>
      <c r="O154" s="121">
        <v>0</v>
      </c>
      <c r="P154" s="121">
        <f t="shared" si="11"/>
        <v>39.545510753269809</v>
      </c>
    </row>
    <row r="155" spans="1:16" ht="18" x14ac:dyDescent="0.2">
      <c r="A155" s="125" t="s">
        <v>342</v>
      </c>
      <c r="B155" s="125" t="s">
        <v>100</v>
      </c>
      <c r="C155" s="126" t="s">
        <v>343</v>
      </c>
      <c r="D155" s="121">
        <v>168300000</v>
      </c>
      <c r="E155" s="121">
        <v>-16547000</v>
      </c>
      <c r="F155" s="121">
        <v>151753000</v>
      </c>
      <c r="G155" s="121">
        <v>128840482</v>
      </c>
      <c r="H155" s="121">
        <v>90350000</v>
      </c>
      <c r="I155" s="121">
        <f t="shared" si="8"/>
        <v>59.537537972890156</v>
      </c>
      <c r="J155" s="121">
        <v>30171000</v>
      </c>
      <c r="K155" s="121">
        <f t="shared" si="9"/>
        <v>33.39346983951301</v>
      </c>
      <c r="L155" s="121">
        <v>30171000</v>
      </c>
      <c r="M155" s="121">
        <v>22912518</v>
      </c>
      <c r="N155" s="118">
        <f t="shared" si="10"/>
        <v>61403000</v>
      </c>
      <c r="O155" s="121">
        <v>0</v>
      </c>
      <c r="P155" s="121">
        <f t="shared" si="11"/>
        <v>33.39346983951301</v>
      </c>
    </row>
    <row r="156" spans="1:16" x14ac:dyDescent="0.2">
      <c r="A156" s="125" t="s">
        <v>344</v>
      </c>
      <c r="B156" s="125" t="s">
        <v>100</v>
      </c>
      <c r="C156" s="126" t="s">
        <v>345</v>
      </c>
      <c r="D156" s="121">
        <v>180000000</v>
      </c>
      <c r="E156" s="121">
        <v>0</v>
      </c>
      <c r="F156" s="121">
        <v>180000000</v>
      </c>
      <c r="G156" s="121">
        <v>176539391</v>
      </c>
      <c r="H156" s="121">
        <v>144683652</v>
      </c>
      <c r="I156" s="121">
        <f t="shared" si="8"/>
        <v>80.379806666666667</v>
      </c>
      <c r="J156" s="121">
        <v>7151000</v>
      </c>
      <c r="K156" s="121">
        <f t="shared" si="9"/>
        <v>4.9425072571433297</v>
      </c>
      <c r="L156" s="121">
        <v>7151000</v>
      </c>
      <c r="M156" s="121">
        <v>3460609</v>
      </c>
      <c r="N156" s="118">
        <f t="shared" si="10"/>
        <v>35316348</v>
      </c>
      <c r="O156" s="121">
        <v>0</v>
      </c>
      <c r="P156" s="121">
        <f t="shared" si="11"/>
        <v>4.9425072571433297</v>
      </c>
    </row>
    <row r="157" spans="1:16" x14ac:dyDescent="0.2">
      <c r="A157" s="125" t="s">
        <v>346</v>
      </c>
      <c r="B157" s="125" t="s">
        <v>100</v>
      </c>
      <c r="C157" s="126" t="s">
        <v>347</v>
      </c>
      <c r="D157" s="121">
        <v>153000000</v>
      </c>
      <c r="E157" s="121">
        <v>33648000</v>
      </c>
      <c r="F157" s="121">
        <v>186648000</v>
      </c>
      <c r="G157" s="121">
        <v>129466580</v>
      </c>
      <c r="H157" s="121">
        <v>101824650</v>
      </c>
      <c r="I157" s="121">
        <f t="shared" si="8"/>
        <v>54.554375080365183</v>
      </c>
      <c r="J157" s="121">
        <v>46835500</v>
      </c>
      <c r="K157" s="121">
        <f t="shared" si="9"/>
        <v>45.996229793080559</v>
      </c>
      <c r="L157" s="121">
        <v>46835500</v>
      </c>
      <c r="M157" s="121">
        <v>57181420</v>
      </c>
      <c r="N157" s="118">
        <f t="shared" si="10"/>
        <v>84823350</v>
      </c>
      <c r="O157" s="121">
        <v>0</v>
      </c>
      <c r="P157" s="121">
        <f t="shared" si="11"/>
        <v>45.996229793080559</v>
      </c>
    </row>
    <row r="158" spans="1:16" ht="12.6" x14ac:dyDescent="0.25">
      <c r="A158" s="114" t="s">
        <v>348</v>
      </c>
      <c r="B158" s="115"/>
      <c r="C158" s="116" t="s">
        <v>349</v>
      </c>
      <c r="D158" s="117">
        <v>8456924508</v>
      </c>
      <c r="E158" s="117">
        <v>3863404436.29</v>
      </c>
      <c r="F158" s="117">
        <v>12320328944.290001</v>
      </c>
      <c r="G158" s="117">
        <v>4053305852</v>
      </c>
      <c r="H158" s="117">
        <v>2522481376</v>
      </c>
      <c r="I158" s="117">
        <f t="shared" si="8"/>
        <v>20.474139833490998</v>
      </c>
      <c r="J158" s="117">
        <v>440378732</v>
      </c>
      <c r="K158" s="117">
        <f t="shared" si="9"/>
        <v>17.458155932882498</v>
      </c>
      <c r="L158" s="117">
        <v>440378732</v>
      </c>
      <c r="M158" s="117">
        <v>8267023092.29</v>
      </c>
      <c r="N158" s="117">
        <f t="shared" si="10"/>
        <v>9797847568.2900009</v>
      </c>
      <c r="O158" s="117">
        <v>0</v>
      </c>
      <c r="P158" s="117">
        <f t="shared" si="11"/>
        <v>17.458155932882498</v>
      </c>
    </row>
    <row r="159" spans="1:16" ht="18" x14ac:dyDescent="0.2">
      <c r="A159" s="122" t="s">
        <v>350</v>
      </c>
      <c r="B159" s="123"/>
      <c r="C159" s="124" t="s">
        <v>351</v>
      </c>
      <c r="D159" s="118">
        <v>2548506675</v>
      </c>
      <c r="E159" s="118">
        <v>1423740309.48</v>
      </c>
      <c r="F159" s="118">
        <v>3972246984.48</v>
      </c>
      <c r="G159" s="118">
        <v>2671382927</v>
      </c>
      <c r="H159" s="118">
        <v>1493369368</v>
      </c>
      <c r="I159" s="118">
        <f t="shared" si="8"/>
        <v>37.595078398567765</v>
      </c>
      <c r="J159" s="118">
        <v>317806031</v>
      </c>
      <c r="K159" s="118">
        <f t="shared" si="9"/>
        <v>21.281140340090328</v>
      </c>
      <c r="L159" s="118">
        <v>317806031</v>
      </c>
      <c r="M159" s="118">
        <v>1300864057.48</v>
      </c>
      <c r="N159" s="118">
        <f t="shared" si="10"/>
        <v>2478877616.48</v>
      </c>
      <c r="O159" s="118">
        <v>0</v>
      </c>
      <c r="P159" s="118">
        <f t="shared" si="11"/>
        <v>21.281140340090328</v>
      </c>
    </row>
    <row r="160" spans="1:16" ht="16.899999999999999" hidden="1" x14ac:dyDescent="0.25">
      <c r="A160" s="125" t="s">
        <v>352</v>
      </c>
      <c r="B160" s="125" t="s">
        <v>100</v>
      </c>
      <c r="C160" s="126" t="s">
        <v>353</v>
      </c>
      <c r="D160" s="121">
        <v>262500000</v>
      </c>
      <c r="E160" s="121">
        <v>52417470</v>
      </c>
      <c r="F160" s="121">
        <v>314917470</v>
      </c>
      <c r="G160" s="121">
        <v>289648100</v>
      </c>
      <c r="H160" s="121">
        <v>49963244</v>
      </c>
      <c r="I160" s="121">
        <f t="shared" si="8"/>
        <v>15.865504063651978</v>
      </c>
      <c r="J160" s="121">
        <v>4434000</v>
      </c>
      <c r="K160" s="121">
        <f t="shared" si="9"/>
        <v>8.8745238399652351</v>
      </c>
      <c r="L160" s="121">
        <v>4434000</v>
      </c>
      <c r="M160" s="121">
        <v>25269370</v>
      </c>
      <c r="N160" s="118">
        <f t="shared" si="10"/>
        <v>264954226</v>
      </c>
      <c r="O160" s="121">
        <v>0</v>
      </c>
      <c r="P160" s="121">
        <f t="shared" si="11"/>
        <v>8.8745238399652351</v>
      </c>
    </row>
    <row r="161" spans="1:16" ht="12.6" hidden="1" x14ac:dyDescent="0.25">
      <c r="A161" s="125" t="s">
        <v>354</v>
      </c>
      <c r="B161" s="125" t="s">
        <v>100</v>
      </c>
      <c r="C161" s="126" t="s">
        <v>355</v>
      </c>
      <c r="D161" s="121">
        <v>100000000</v>
      </c>
      <c r="E161" s="121">
        <v>0</v>
      </c>
      <c r="F161" s="121">
        <v>100000000</v>
      </c>
      <c r="G161" s="121">
        <v>99600000</v>
      </c>
      <c r="H161" s="121">
        <v>99600000</v>
      </c>
      <c r="I161" s="121">
        <f t="shared" si="8"/>
        <v>99.6</v>
      </c>
      <c r="J161" s="121">
        <v>0</v>
      </c>
      <c r="K161" s="121">
        <f t="shared" si="9"/>
        <v>0</v>
      </c>
      <c r="L161" s="121">
        <v>0</v>
      </c>
      <c r="M161" s="121">
        <v>400000</v>
      </c>
      <c r="N161" s="118">
        <f t="shared" si="10"/>
        <v>400000</v>
      </c>
      <c r="O161" s="121">
        <v>0</v>
      </c>
      <c r="P161" s="121">
        <f t="shared" si="11"/>
        <v>0</v>
      </c>
    </row>
    <row r="162" spans="1:16" ht="16.899999999999999" hidden="1" x14ac:dyDescent="0.25">
      <c r="A162" s="125" t="s">
        <v>356</v>
      </c>
      <c r="B162" s="125" t="s">
        <v>100</v>
      </c>
      <c r="C162" s="126" t="s">
        <v>357</v>
      </c>
      <c r="D162" s="121">
        <v>150000000</v>
      </c>
      <c r="E162" s="121">
        <v>0</v>
      </c>
      <c r="F162" s="121">
        <v>150000000</v>
      </c>
      <c r="G162" s="121">
        <v>149400000</v>
      </c>
      <c r="H162" s="121">
        <v>149400000</v>
      </c>
      <c r="I162" s="121">
        <f t="shared" si="8"/>
        <v>99.6</v>
      </c>
      <c r="J162" s="121">
        <v>0</v>
      </c>
      <c r="K162" s="121">
        <f t="shared" si="9"/>
        <v>0</v>
      </c>
      <c r="L162" s="121">
        <v>0</v>
      </c>
      <c r="M162" s="121">
        <v>600000</v>
      </c>
      <c r="N162" s="118">
        <f t="shared" si="10"/>
        <v>600000</v>
      </c>
      <c r="O162" s="121">
        <v>0</v>
      </c>
      <c r="P162" s="121">
        <f t="shared" si="11"/>
        <v>0</v>
      </c>
    </row>
    <row r="163" spans="1:16" ht="16.899999999999999" hidden="1" x14ac:dyDescent="0.25">
      <c r="A163" s="125" t="s">
        <v>358</v>
      </c>
      <c r="B163" s="125" t="s">
        <v>308</v>
      </c>
      <c r="C163" s="126" t="s">
        <v>359</v>
      </c>
      <c r="D163" s="121">
        <v>120120000</v>
      </c>
      <c r="E163" s="121">
        <v>10627242</v>
      </c>
      <c r="F163" s="121">
        <v>130747242</v>
      </c>
      <c r="G163" s="121">
        <v>130179408</v>
      </c>
      <c r="H163" s="121">
        <v>130179408</v>
      </c>
      <c r="I163" s="121">
        <f t="shared" si="8"/>
        <v>99.565700972874055</v>
      </c>
      <c r="J163" s="121">
        <v>2217000</v>
      </c>
      <c r="K163" s="121">
        <f t="shared" si="9"/>
        <v>1.7030343232164644</v>
      </c>
      <c r="L163" s="121">
        <v>2217000</v>
      </c>
      <c r="M163" s="121">
        <v>567834</v>
      </c>
      <c r="N163" s="118">
        <f t="shared" si="10"/>
        <v>567834</v>
      </c>
      <c r="O163" s="121">
        <v>0</v>
      </c>
      <c r="P163" s="121">
        <f t="shared" si="11"/>
        <v>1.7030343232164644</v>
      </c>
    </row>
    <row r="164" spans="1:16" ht="16.899999999999999" hidden="1" x14ac:dyDescent="0.25">
      <c r="A164" s="125" t="s">
        <v>360</v>
      </c>
      <c r="B164" s="125" t="s">
        <v>308</v>
      </c>
      <c r="C164" s="126" t="s">
        <v>361</v>
      </c>
      <c r="D164" s="121">
        <v>120120000</v>
      </c>
      <c r="E164" s="121">
        <v>19094974</v>
      </c>
      <c r="F164" s="121">
        <v>139214974</v>
      </c>
      <c r="G164" s="121">
        <v>119639520</v>
      </c>
      <c r="H164" s="121">
        <v>109555031</v>
      </c>
      <c r="I164" s="121">
        <f t="shared" si="8"/>
        <v>78.694861516836539</v>
      </c>
      <c r="J164" s="121">
        <v>1189733</v>
      </c>
      <c r="K164" s="121">
        <f t="shared" si="9"/>
        <v>1.0859683842360466</v>
      </c>
      <c r="L164" s="121">
        <v>1189733</v>
      </c>
      <c r="M164" s="121">
        <v>19575454</v>
      </c>
      <c r="N164" s="118">
        <f t="shared" si="10"/>
        <v>29659943</v>
      </c>
      <c r="O164" s="121">
        <v>0</v>
      </c>
      <c r="P164" s="121">
        <f t="shared" si="11"/>
        <v>1.0859683842360466</v>
      </c>
    </row>
    <row r="165" spans="1:16" ht="16.899999999999999" hidden="1" x14ac:dyDescent="0.25">
      <c r="A165" s="125" t="s">
        <v>362</v>
      </c>
      <c r="B165" s="125" t="s">
        <v>308</v>
      </c>
      <c r="C165" s="126" t="s">
        <v>353</v>
      </c>
      <c r="D165" s="121">
        <v>1795766675</v>
      </c>
      <c r="E165" s="121">
        <v>1341600623.48</v>
      </c>
      <c r="F165" s="121">
        <v>3137367298.48</v>
      </c>
      <c r="G165" s="121">
        <v>1882915899</v>
      </c>
      <c r="H165" s="121">
        <v>954671685</v>
      </c>
      <c r="I165" s="121">
        <f t="shared" si="8"/>
        <v>30.429069795637947</v>
      </c>
      <c r="J165" s="121">
        <v>309965298</v>
      </c>
      <c r="K165" s="121">
        <f t="shared" si="9"/>
        <v>32.468261379303399</v>
      </c>
      <c r="L165" s="121">
        <v>309965298</v>
      </c>
      <c r="M165" s="121">
        <v>1254451399.48</v>
      </c>
      <c r="N165" s="118">
        <f t="shared" si="10"/>
        <v>2182695613.48</v>
      </c>
      <c r="O165" s="121">
        <v>0</v>
      </c>
      <c r="P165" s="121">
        <f t="shared" si="11"/>
        <v>32.468261379303399</v>
      </c>
    </row>
    <row r="166" spans="1:16" ht="20.45" customHeight="1" x14ac:dyDescent="0.2">
      <c r="A166" s="125" t="s">
        <v>363</v>
      </c>
      <c r="B166" s="125" t="s">
        <v>505</v>
      </c>
      <c r="C166" s="126" t="s">
        <v>364</v>
      </c>
      <c r="D166" s="121">
        <v>4764543912</v>
      </c>
      <c r="E166" s="121">
        <v>1923640386.27</v>
      </c>
      <c r="F166" s="121">
        <f>6688184298.27+337630452</f>
        <v>7025814750.2700005</v>
      </c>
      <c r="G166" s="121">
        <v>266285311</v>
      </c>
      <c r="H166" s="121">
        <v>0</v>
      </c>
      <c r="I166" s="121">
        <f t="shared" si="8"/>
        <v>0</v>
      </c>
      <c r="J166" s="121">
        <v>0</v>
      </c>
      <c r="K166" s="121">
        <v>0</v>
      </c>
      <c r="L166" s="121">
        <v>0</v>
      </c>
      <c r="M166" s="121">
        <v>6421898987.2700005</v>
      </c>
      <c r="N166" s="118">
        <f t="shared" si="10"/>
        <v>7025814750.2700005</v>
      </c>
      <c r="O166" s="121">
        <v>0</v>
      </c>
      <c r="P166" s="121">
        <v>0</v>
      </c>
    </row>
    <row r="167" spans="1:16" ht="16.899999999999999" x14ac:dyDescent="0.25">
      <c r="A167" s="125" t="s">
        <v>365</v>
      </c>
      <c r="B167" s="125" t="s">
        <v>100</v>
      </c>
      <c r="C167" s="126" t="s">
        <v>366</v>
      </c>
      <c r="D167" s="121">
        <v>350683469</v>
      </c>
      <c r="E167" s="121">
        <v>179167015.53999999</v>
      </c>
      <c r="F167" s="121">
        <v>529850484.54000002</v>
      </c>
      <c r="G167" s="121">
        <v>349286324</v>
      </c>
      <c r="H167" s="121">
        <v>327639396</v>
      </c>
      <c r="I167" s="121">
        <f t="shared" si="8"/>
        <v>61.836198240801174</v>
      </c>
      <c r="J167" s="121">
        <v>46688669</v>
      </c>
      <c r="K167" s="121">
        <f t="shared" si="9"/>
        <v>14.250016808113028</v>
      </c>
      <c r="L167" s="121">
        <v>46688669</v>
      </c>
      <c r="M167" s="121">
        <v>180564160.53999999</v>
      </c>
      <c r="N167" s="118">
        <f t="shared" si="10"/>
        <v>202211088.54000002</v>
      </c>
      <c r="O167" s="121">
        <v>0</v>
      </c>
      <c r="P167" s="121">
        <f t="shared" si="11"/>
        <v>14.250016808113028</v>
      </c>
    </row>
    <row r="168" spans="1:16" ht="23.45" customHeight="1" x14ac:dyDescent="0.2">
      <c r="A168" s="125" t="s">
        <v>367</v>
      </c>
      <c r="B168" s="125" t="s">
        <v>100</v>
      </c>
      <c r="C168" s="126" t="s">
        <v>368</v>
      </c>
      <c r="D168" s="121">
        <v>214000000</v>
      </c>
      <c r="E168" s="121">
        <v>50525269</v>
      </c>
      <c r="F168" s="121">
        <v>264525269</v>
      </c>
      <c r="G168" s="121">
        <v>213147410</v>
      </c>
      <c r="H168" s="121">
        <v>192080408</v>
      </c>
      <c r="I168" s="121">
        <f t="shared" si="8"/>
        <v>72.613254955238332</v>
      </c>
      <c r="J168" s="121">
        <v>66676248</v>
      </c>
      <c r="K168" s="121">
        <f t="shared" si="9"/>
        <v>34.71267512093165</v>
      </c>
      <c r="L168" s="121">
        <v>66676248</v>
      </c>
      <c r="M168" s="121">
        <v>51377859</v>
      </c>
      <c r="N168" s="118">
        <f t="shared" si="10"/>
        <v>72444861</v>
      </c>
      <c r="O168" s="121">
        <v>0</v>
      </c>
      <c r="P168" s="121">
        <f t="shared" si="11"/>
        <v>34.71267512093165</v>
      </c>
    </row>
    <row r="169" spans="1:16" ht="29.45" customHeight="1" x14ac:dyDescent="0.2">
      <c r="A169" s="125" t="s">
        <v>369</v>
      </c>
      <c r="B169" s="125" t="s">
        <v>100</v>
      </c>
      <c r="C169" s="126" t="s">
        <v>370</v>
      </c>
      <c r="D169" s="121">
        <v>241560000</v>
      </c>
      <c r="E169" s="121">
        <v>286331456</v>
      </c>
      <c r="F169" s="121">
        <v>527891456</v>
      </c>
      <c r="G169" s="121">
        <v>523203880</v>
      </c>
      <c r="H169" s="121">
        <v>509392204</v>
      </c>
      <c r="I169" s="121">
        <f t="shared" si="8"/>
        <v>96.49563337505505</v>
      </c>
      <c r="J169" s="121">
        <v>9207784</v>
      </c>
      <c r="K169" s="121">
        <f t="shared" si="9"/>
        <v>1.8076020653036928</v>
      </c>
      <c r="L169" s="121">
        <v>9207784</v>
      </c>
      <c r="M169" s="121">
        <v>4687576</v>
      </c>
      <c r="N169" s="118">
        <f t="shared" si="10"/>
        <v>18499252</v>
      </c>
      <c r="O169" s="121">
        <v>0</v>
      </c>
      <c r="P169" s="121">
        <f t="shared" si="11"/>
        <v>1.8076020653036928</v>
      </c>
    </row>
    <row r="170" spans="1:16" ht="16.899999999999999" x14ac:dyDescent="0.25">
      <c r="A170" s="114" t="s">
        <v>371</v>
      </c>
      <c r="B170" s="115"/>
      <c r="C170" s="116" t="s">
        <v>372</v>
      </c>
      <c r="D170" s="117">
        <v>1585293343</v>
      </c>
      <c r="E170" s="117">
        <v>58564333</v>
      </c>
      <c r="F170" s="117">
        <v>1643857676</v>
      </c>
      <c r="G170" s="117">
        <v>1275237714</v>
      </c>
      <c r="H170" s="117">
        <v>732090266</v>
      </c>
      <c r="I170" s="117">
        <f t="shared" si="8"/>
        <v>44.53489354269378</v>
      </c>
      <c r="J170" s="117">
        <v>77772614</v>
      </c>
      <c r="K170" s="117">
        <f t="shared" si="9"/>
        <v>10.62336403199766</v>
      </c>
      <c r="L170" s="117">
        <v>77772614</v>
      </c>
      <c r="M170" s="117">
        <v>368619962</v>
      </c>
      <c r="N170" s="117">
        <f t="shared" si="10"/>
        <v>911767410</v>
      </c>
      <c r="O170" s="117">
        <v>0</v>
      </c>
      <c r="P170" s="117">
        <f t="shared" si="11"/>
        <v>10.62336403199766</v>
      </c>
    </row>
    <row r="171" spans="1:16" ht="18" x14ac:dyDescent="0.2">
      <c r="A171" s="122" t="s">
        <v>373</v>
      </c>
      <c r="B171" s="123"/>
      <c r="C171" s="124" t="s">
        <v>374</v>
      </c>
      <c r="D171" s="118">
        <v>380000000</v>
      </c>
      <c r="E171" s="118">
        <v>27606133</v>
      </c>
      <c r="F171" s="118">
        <v>407606133</v>
      </c>
      <c r="G171" s="118">
        <v>361463333</v>
      </c>
      <c r="H171" s="118">
        <v>189270394</v>
      </c>
      <c r="I171" s="118">
        <f t="shared" si="8"/>
        <v>46.434628597700708</v>
      </c>
      <c r="J171" s="118">
        <v>38893824</v>
      </c>
      <c r="K171" s="118">
        <f t="shared" si="9"/>
        <v>20.549343813380556</v>
      </c>
      <c r="L171" s="118">
        <v>38893824</v>
      </c>
      <c r="M171" s="118">
        <v>46142800</v>
      </c>
      <c r="N171" s="118">
        <f t="shared" si="10"/>
        <v>218335739</v>
      </c>
      <c r="O171" s="118">
        <v>0</v>
      </c>
      <c r="P171" s="118">
        <f t="shared" si="11"/>
        <v>20.549343813380556</v>
      </c>
    </row>
    <row r="172" spans="1:16" ht="16.899999999999999" hidden="1" x14ac:dyDescent="0.25">
      <c r="A172" s="125" t="s">
        <v>375</v>
      </c>
      <c r="B172" s="125" t="s">
        <v>100</v>
      </c>
      <c r="C172" s="126" t="s">
        <v>376</v>
      </c>
      <c r="D172" s="121">
        <v>60000000</v>
      </c>
      <c r="E172" s="121">
        <v>0</v>
      </c>
      <c r="F172" s="121">
        <v>60000000</v>
      </c>
      <c r="G172" s="121">
        <v>56001102</v>
      </c>
      <c r="H172" s="121">
        <v>35695424</v>
      </c>
      <c r="I172" s="121">
        <f t="shared" si="8"/>
        <v>59.49237333333334</v>
      </c>
      <c r="J172" s="121">
        <v>13618356</v>
      </c>
      <c r="K172" s="121">
        <f t="shared" si="9"/>
        <v>38.151545699527198</v>
      </c>
      <c r="L172" s="121">
        <v>13618356</v>
      </c>
      <c r="M172" s="121">
        <v>3998898</v>
      </c>
      <c r="N172" s="118">
        <f t="shared" si="10"/>
        <v>24304576</v>
      </c>
      <c r="O172" s="121">
        <v>0</v>
      </c>
      <c r="P172" s="121">
        <f t="shared" si="11"/>
        <v>38.151545699527198</v>
      </c>
    </row>
    <row r="173" spans="1:16" ht="16.899999999999999" hidden="1" x14ac:dyDescent="0.25">
      <c r="A173" s="125" t="s">
        <v>377</v>
      </c>
      <c r="B173" s="125" t="s">
        <v>100</v>
      </c>
      <c r="C173" s="126" t="s">
        <v>378</v>
      </c>
      <c r="D173" s="121">
        <v>50000000</v>
      </c>
      <c r="E173" s="121">
        <v>0</v>
      </c>
      <c r="F173" s="121">
        <v>50000000</v>
      </c>
      <c r="G173" s="121">
        <v>49800797</v>
      </c>
      <c r="H173" s="121">
        <v>44857098</v>
      </c>
      <c r="I173" s="121">
        <f t="shared" si="8"/>
        <v>89.714196000000001</v>
      </c>
      <c r="J173" s="121">
        <v>4434000</v>
      </c>
      <c r="K173" s="121">
        <f t="shared" si="9"/>
        <v>9.8847232605194382</v>
      </c>
      <c r="L173" s="121">
        <v>4434000</v>
      </c>
      <c r="M173" s="121">
        <v>199203</v>
      </c>
      <c r="N173" s="118">
        <f t="shared" si="10"/>
        <v>5142902</v>
      </c>
      <c r="O173" s="121">
        <v>0</v>
      </c>
      <c r="P173" s="121">
        <f t="shared" si="11"/>
        <v>9.8847232605194382</v>
      </c>
    </row>
    <row r="174" spans="1:16" ht="16.899999999999999" hidden="1" x14ac:dyDescent="0.25">
      <c r="A174" s="125" t="s">
        <v>379</v>
      </c>
      <c r="B174" s="125" t="s">
        <v>100</v>
      </c>
      <c r="C174" s="126" t="s">
        <v>380</v>
      </c>
      <c r="D174" s="121">
        <v>50000000</v>
      </c>
      <c r="E174" s="121">
        <v>0</v>
      </c>
      <c r="F174" s="121">
        <v>50000000</v>
      </c>
      <c r="G174" s="121">
        <v>49800797</v>
      </c>
      <c r="H174" s="121">
        <v>15294000</v>
      </c>
      <c r="I174" s="121">
        <f t="shared" si="8"/>
        <v>30.587999999999997</v>
      </c>
      <c r="J174" s="121">
        <v>0</v>
      </c>
      <c r="K174" s="121">
        <f t="shared" si="9"/>
        <v>0</v>
      </c>
      <c r="L174" s="121">
        <v>0</v>
      </c>
      <c r="M174" s="121">
        <v>199203</v>
      </c>
      <c r="N174" s="118">
        <f t="shared" si="10"/>
        <v>34706000</v>
      </c>
      <c r="O174" s="121">
        <v>0</v>
      </c>
      <c r="P174" s="121">
        <f t="shared" si="11"/>
        <v>0</v>
      </c>
    </row>
    <row r="175" spans="1:16" ht="12.6" hidden="1" x14ac:dyDescent="0.25">
      <c r="A175" s="125" t="s">
        <v>381</v>
      </c>
      <c r="B175" s="125" t="s">
        <v>100</v>
      </c>
      <c r="C175" s="126" t="s">
        <v>382</v>
      </c>
      <c r="D175" s="121">
        <v>40000000</v>
      </c>
      <c r="E175" s="121">
        <v>0</v>
      </c>
      <c r="F175" s="121">
        <v>40000000</v>
      </c>
      <c r="G175" s="121">
        <v>39840637</v>
      </c>
      <c r="H175" s="121">
        <v>0</v>
      </c>
      <c r="I175" s="121">
        <f t="shared" si="8"/>
        <v>0</v>
      </c>
      <c r="J175" s="121">
        <v>0</v>
      </c>
      <c r="K175" s="121" t="e">
        <f t="shared" si="9"/>
        <v>#DIV/0!</v>
      </c>
      <c r="L175" s="121">
        <v>0</v>
      </c>
      <c r="M175" s="121">
        <v>159363</v>
      </c>
      <c r="N175" s="118">
        <f t="shared" si="10"/>
        <v>40000000</v>
      </c>
      <c r="O175" s="121">
        <v>0</v>
      </c>
      <c r="P175" s="121" t="e">
        <f t="shared" si="11"/>
        <v>#DIV/0!</v>
      </c>
    </row>
    <row r="176" spans="1:16" ht="12.6" hidden="1" x14ac:dyDescent="0.25">
      <c r="A176" s="125" t="s">
        <v>383</v>
      </c>
      <c r="B176" s="125" t="s">
        <v>100</v>
      </c>
      <c r="C176" s="126" t="s">
        <v>384</v>
      </c>
      <c r="D176" s="121">
        <v>180000000</v>
      </c>
      <c r="E176" s="121">
        <v>0</v>
      </c>
      <c r="F176" s="121">
        <v>180000000</v>
      </c>
      <c r="G176" s="121">
        <v>166020000</v>
      </c>
      <c r="H176" s="121">
        <v>93423872</v>
      </c>
      <c r="I176" s="121">
        <f t="shared" si="8"/>
        <v>51.902151111111102</v>
      </c>
      <c r="J176" s="121">
        <v>20841468</v>
      </c>
      <c r="K176" s="121">
        <f t="shared" si="9"/>
        <v>22.308503762293217</v>
      </c>
      <c r="L176" s="121">
        <v>20841468</v>
      </c>
      <c r="M176" s="121">
        <v>13980000</v>
      </c>
      <c r="N176" s="118">
        <f t="shared" si="10"/>
        <v>86576128</v>
      </c>
      <c r="O176" s="121">
        <v>0</v>
      </c>
      <c r="P176" s="121">
        <f t="shared" si="11"/>
        <v>22.308503762293217</v>
      </c>
    </row>
    <row r="177" spans="1:16" ht="16.899999999999999" hidden="1" x14ac:dyDescent="0.25">
      <c r="A177" s="125" t="s">
        <v>385</v>
      </c>
      <c r="B177" s="125" t="s">
        <v>308</v>
      </c>
      <c r="C177" s="126" t="s">
        <v>386</v>
      </c>
      <c r="D177" s="121">
        <v>0</v>
      </c>
      <c r="E177" s="121">
        <v>27606133</v>
      </c>
      <c r="F177" s="121">
        <v>27606133</v>
      </c>
      <c r="G177" s="121">
        <v>0</v>
      </c>
      <c r="H177" s="121">
        <v>0</v>
      </c>
      <c r="I177" s="121">
        <f t="shared" si="8"/>
        <v>0</v>
      </c>
      <c r="J177" s="121">
        <v>0</v>
      </c>
      <c r="K177" s="121" t="e">
        <f t="shared" si="9"/>
        <v>#DIV/0!</v>
      </c>
      <c r="L177" s="121">
        <v>0</v>
      </c>
      <c r="M177" s="121">
        <v>27606133</v>
      </c>
      <c r="N177" s="118">
        <f t="shared" si="10"/>
        <v>27606133</v>
      </c>
      <c r="O177" s="121">
        <v>0</v>
      </c>
      <c r="P177" s="121" t="e">
        <f t="shared" si="11"/>
        <v>#DIV/0!</v>
      </c>
    </row>
    <row r="178" spans="1:16" x14ac:dyDescent="0.2">
      <c r="A178" s="122" t="s">
        <v>387</v>
      </c>
      <c r="B178" s="123"/>
      <c r="C178" s="124" t="s">
        <v>388</v>
      </c>
      <c r="D178" s="118">
        <v>249908723</v>
      </c>
      <c r="E178" s="118">
        <v>241798200</v>
      </c>
      <c r="F178" s="118">
        <v>491706923</v>
      </c>
      <c r="G178" s="118">
        <v>219609918</v>
      </c>
      <c r="H178" s="118">
        <v>74701195</v>
      </c>
      <c r="I178" s="118">
        <f t="shared" si="8"/>
        <v>15.192219492097736</v>
      </c>
      <c r="J178" s="118">
        <v>0</v>
      </c>
      <c r="K178" s="118">
        <f t="shared" si="9"/>
        <v>0</v>
      </c>
      <c r="L178" s="118">
        <v>0</v>
      </c>
      <c r="M178" s="118">
        <v>272097005</v>
      </c>
      <c r="N178" s="118">
        <f t="shared" si="10"/>
        <v>417005728</v>
      </c>
      <c r="O178" s="118">
        <v>0</v>
      </c>
      <c r="P178" s="118">
        <f t="shared" si="11"/>
        <v>0</v>
      </c>
    </row>
    <row r="179" spans="1:16" ht="16.899999999999999" hidden="1" x14ac:dyDescent="0.25">
      <c r="A179" s="125" t="s">
        <v>389</v>
      </c>
      <c r="B179" s="125" t="s">
        <v>100</v>
      </c>
      <c r="C179" s="126" t="s">
        <v>390</v>
      </c>
      <c r="D179" s="121">
        <v>75000000</v>
      </c>
      <c r="E179" s="121">
        <v>20000000</v>
      </c>
      <c r="F179" s="121">
        <v>95000000</v>
      </c>
      <c r="G179" s="121">
        <v>74701195</v>
      </c>
      <c r="H179" s="121">
        <v>74701195</v>
      </c>
      <c r="I179" s="121">
        <f t="shared" si="8"/>
        <v>78.632836842105263</v>
      </c>
      <c r="J179" s="121">
        <v>0</v>
      </c>
      <c r="K179" s="121">
        <f t="shared" si="9"/>
        <v>0</v>
      </c>
      <c r="L179" s="121">
        <v>0</v>
      </c>
      <c r="M179" s="121">
        <v>20298805</v>
      </c>
      <c r="N179" s="118">
        <f t="shared" si="10"/>
        <v>20298805</v>
      </c>
      <c r="O179" s="121">
        <v>0</v>
      </c>
      <c r="P179" s="121">
        <f t="shared" si="11"/>
        <v>0</v>
      </c>
    </row>
    <row r="180" spans="1:16" ht="12.6" hidden="1" x14ac:dyDescent="0.25">
      <c r="A180" s="125" t="s">
        <v>391</v>
      </c>
      <c r="B180" s="125" t="s">
        <v>100</v>
      </c>
      <c r="C180" s="126" t="s">
        <v>392</v>
      </c>
      <c r="D180" s="121">
        <v>30000000</v>
      </c>
      <c r="E180" s="121">
        <v>-20000000</v>
      </c>
      <c r="F180" s="121">
        <v>10000000</v>
      </c>
      <c r="G180" s="121">
        <v>0</v>
      </c>
      <c r="H180" s="121">
        <v>0</v>
      </c>
      <c r="I180" s="121">
        <f t="shared" si="8"/>
        <v>0</v>
      </c>
      <c r="J180" s="121">
        <v>0</v>
      </c>
      <c r="K180" s="121" t="e">
        <f t="shared" si="9"/>
        <v>#DIV/0!</v>
      </c>
      <c r="L180" s="121">
        <v>0</v>
      </c>
      <c r="M180" s="121">
        <v>10000000</v>
      </c>
      <c r="N180" s="118">
        <f t="shared" si="10"/>
        <v>10000000</v>
      </c>
      <c r="O180" s="121">
        <v>0</v>
      </c>
      <c r="P180" s="121" t="e">
        <f t="shared" si="11"/>
        <v>#DIV/0!</v>
      </c>
    </row>
    <row r="181" spans="1:16" ht="16.899999999999999" hidden="1" x14ac:dyDescent="0.25">
      <c r="A181" s="125" t="s">
        <v>393</v>
      </c>
      <c r="B181" s="125" t="s">
        <v>100</v>
      </c>
      <c r="C181" s="126" t="s">
        <v>394</v>
      </c>
      <c r="D181" s="121">
        <v>0</v>
      </c>
      <c r="E181" s="121">
        <v>210840000</v>
      </c>
      <c r="F181" s="121">
        <v>210840000</v>
      </c>
      <c r="G181" s="121">
        <v>0</v>
      </c>
      <c r="H181" s="121">
        <v>0</v>
      </c>
      <c r="I181" s="121">
        <f t="shared" si="8"/>
        <v>0</v>
      </c>
      <c r="J181" s="121">
        <v>0</v>
      </c>
      <c r="K181" s="121" t="e">
        <f t="shared" si="9"/>
        <v>#DIV/0!</v>
      </c>
      <c r="L181" s="121">
        <v>0</v>
      </c>
      <c r="M181" s="121">
        <v>210840000</v>
      </c>
      <c r="N181" s="118">
        <f t="shared" si="10"/>
        <v>210840000</v>
      </c>
      <c r="O181" s="121">
        <v>0</v>
      </c>
      <c r="P181" s="121" t="e">
        <f t="shared" si="11"/>
        <v>#DIV/0!</v>
      </c>
    </row>
    <row r="182" spans="1:16" ht="16.899999999999999" hidden="1" x14ac:dyDescent="0.25">
      <c r="A182" s="125" t="s">
        <v>393</v>
      </c>
      <c r="B182" s="125" t="s">
        <v>308</v>
      </c>
      <c r="C182" s="126" t="s">
        <v>394</v>
      </c>
      <c r="D182" s="121">
        <v>144908723</v>
      </c>
      <c r="E182" s="121">
        <v>30958200</v>
      </c>
      <c r="F182" s="121">
        <v>175866923</v>
      </c>
      <c r="G182" s="121">
        <v>144908723</v>
      </c>
      <c r="H182" s="121">
        <v>0</v>
      </c>
      <c r="I182" s="121">
        <f t="shared" si="8"/>
        <v>0</v>
      </c>
      <c r="J182" s="121">
        <v>0</v>
      </c>
      <c r="K182" s="121" t="e">
        <f t="shared" si="9"/>
        <v>#DIV/0!</v>
      </c>
      <c r="L182" s="121">
        <v>0</v>
      </c>
      <c r="M182" s="121">
        <v>30958200</v>
      </c>
      <c r="N182" s="118">
        <f t="shared" si="10"/>
        <v>175866923</v>
      </c>
      <c r="O182" s="121">
        <v>0</v>
      </c>
      <c r="P182" s="121" t="e">
        <f t="shared" si="11"/>
        <v>#DIV/0!</v>
      </c>
    </row>
    <row r="183" spans="1:16" x14ac:dyDescent="0.2">
      <c r="A183" s="122" t="s">
        <v>395</v>
      </c>
      <c r="B183" s="123"/>
      <c r="C183" s="124" t="s">
        <v>396</v>
      </c>
      <c r="D183" s="118">
        <v>955384620</v>
      </c>
      <c r="E183" s="118">
        <v>-210840000</v>
      </c>
      <c r="F183" s="118">
        <v>744544620</v>
      </c>
      <c r="G183" s="118">
        <v>694164463</v>
      </c>
      <c r="H183" s="118">
        <v>468118677</v>
      </c>
      <c r="I183" s="118">
        <f t="shared" si="8"/>
        <v>62.873152854156679</v>
      </c>
      <c r="J183" s="118">
        <v>38878790</v>
      </c>
      <c r="K183" s="118">
        <f t="shared" si="9"/>
        <v>8.3053276680092818</v>
      </c>
      <c r="L183" s="118">
        <v>38878790</v>
      </c>
      <c r="M183" s="118">
        <v>50380157</v>
      </c>
      <c r="N183" s="118">
        <f t="shared" si="10"/>
        <v>276425943</v>
      </c>
      <c r="O183" s="118">
        <v>0</v>
      </c>
      <c r="P183" s="118">
        <f t="shared" si="11"/>
        <v>8.3053276680092818</v>
      </c>
    </row>
    <row r="184" spans="1:16" ht="16.899999999999999" hidden="1" x14ac:dyDescent="0.25">
      <c r="A184" s="125" t="s">
        <v>397</v>
      </c>
      <c r="B184" s="125" t="s">
        <v>100</v>
      </c>
      <c r="C184" s="126" t="s">
        <v>398</v>
      </c>
      <c r="D184" s="121">
        <v>55384620</v>
      </c>
      <c r="E184" s="121">
        <v>0</v>
      </c>
      <c r="F184" s="121">
        <v>55384620</v>
      </c>
      <c r="G184" s="121">
        <v>55163964</v>
      </c>
      <c r="H184" s="121">
        <v>54925112</v>
      </c>
      <c r="I184" s="121">
        <f t="shared" si="8"/>
        <v>99.170332846916708</v>
      </c>
      <c r="J184" s="121">
        <v>0</v>
      </c>
      <c r="K184" s="121">
        <f t="shared" si="9"/>
        <v>0</v>
      </c>
      <c r="L184" s="121">
        <v>0</v>
      </c>
      <c r="M184" s="121">
        <v>220656</v>
      </c>
      <c r="N184" s="118">
        <f t="shared" si="10"/>
        <v>459508</v>
      </c>
      <c r="O184" s="121">
        <v>0</v>
      </c>
      <c r="P184" s="121">
        <f t="shared" si="11"/>
        <v>0</v>
      </c>
    </row>
    <row r="185" spans="1:16" ht="16.899999999999999" hidden="1" x14ac:dyDescent="0.25">
      <c r="A185" s="125" t="s">
        <v>399</v>
      </c>
      <c r="B185" s="125" t="s">
        <v>100</v>
      </c>
      <c r="C185" s="126" t="s">
        <v>400</v>
      </c>
      <c r="D185" s="121">
        <v>70000000</v>
      </c>
      <c r="E185" s="121">
        <v>0</v>
      </c>
      <c r="F185" s="121">
        <v>70000000</v>
      </c>
      <c r="G185" s="121">
        <v>69721116</v>
      </c>
      <c r="H185" s="121">
        <v>69719958</v>
      </c>
      <c r="I185" s="121">
        <f t="shared" si="8"/>
        <v>99.599940000000004</v>
      </c>
      <c r="J185" s="121">
        <v>0</v>
      </c>
      <c r="K185" s="121">
        <f t="shared" si="9"/>
        <v>0</v>
      </c>
      <c r="L185" s="121">
        <v>0</v>
      </c>
      <c r="M185" s="121">
        <v>278884</v>
      </c>
      <c r="N185" s="118">
        <f t="shared" si="10"/>
        <v>280042</v>
      </c>
      <c r="O185" s="121">
        <v>0</v>
      </c>
      <c r="P185" s="121">
        <f t="shared" si="11"/>
        <v>0</v>
      </c>
    </row>
    <row r="186" spans="1:16" ht="25.15" hidden="1" x14ac:dyDescent="0.25">
      <c r="A186" s="125" t="s">
        <v>401</v>
      </c>
      <c r="B186" s="125" t="s">
        <v>100</v>
      </c>
      <c r="C186" s="126" t="s">
        <v>402</v>
      </c>
      <c r="D186" s="121">
        <v>100000000</v>
      </c>
      <c r="E186" s="121">
        <v>0</v>
      </c>
      <c r="F186" s="121">
        <v>100000000</v>
      </c>
      <c r="G186" s="121">
        <v>78982538</v>
      </c>
      <c r="H186" s="121">
        <v>68655848</v>
      </c>
      <c r="I186" s="121">
        <f t="shared" si="8"/>
        <v>68.655847999999992</v>
      </c>
      <c r="J186" s="121">
        <v>13363930</v>
      </c>
      <c r="K186" s="121">
        <f t="shared" si="9"/>
        <v>19.465100773352912</v>
      </c>
      <c r="L186" s="121">
        <v>13363930</v>
      </c>
      <c r="M186" s="121">
        <v>21017462</v>
      </c>
      <c r="N186" s="118">
        <f t="shared" si="10"/>
        <v>31344152</v>
      </c>
      <c r="O186" s="121">
        <v>0</v>
      </c>
      <c r="P186" s="121">
        <f t="shared" si="11"/>
        <v>19.465100773352912</v>
      </c>
    </row>
    <row r="187" spans="1:16" ht="16.899999999999999" hidden="1" x14ac:dyDescent="0.25">
      <c r="A187" s="125" t="s">
        <v>403</v>
      </c>
      <c r="B187" s="125" t="s">
        <v>100</v>
      </c>
      <c r="C187" s="126" t="s">
        <v>404</v>
      </c>
      <c r="D187" s="121">
        <v>250000000</v>
      </c>
      <c r="E187" s="121">
        <v>0</v>
      </c>
      <c r="F187" s="121">
        <v>250000000</v>
      </c>
      <c r="G187" s="121">
        <v>241970152</v>
      </c>
      <c r="H187" s="121">
        <v>185289972</v>
      </c>
      <c r="I187" s="121">
        <f t="shared" si="8"/>
        <v>74.115988799999997</v>
      </c>
      <c r="J187" s="121">
        <v>25514860</v>
      </c>
      <c r="K187" s="121">
        <f t="shared" si="9"/>
        <v>13.770232530446927</v>
      </c>
      <c r="L187" s="121">
        <v>25514860</v>
      </c>
      <c r="M187" s="121">
        <v>8029848</v>
      </c>
      <c r="N187" s="118">
        <f t="shared" si="10"/>
        <v>64710028</v>
      </c>
      <c r="O187" s="121">
        <v>0</v>
      </c>
      <c r="P187" s="121">
        <f t="shared" si="11"/>
        <v>13.770232530446927</v>
      </c>
    </row>
    <row r="188" spans="1:16" ht="16.899999999999999" hidden="1" x14ac:dyDescent="0.25">
      <c r="A188" s="125" t="s">
        <v>405</v>
      </c>
      <c r="B188" s="125" t="s">
        <v>100</v>
      </c>
      <c r="C188" s="126" t="s">
        <v>406</v>
      </c>
      <c r="D188" s="121">
        <v>330000000</v>
      </c>
      <c r="E188" s="121">
        <v>-200800000</v>
      </c>
      <c r="F188" s="121">
        <v>129200000</v>
      </c>
      <c r="G188" s="121">
        <v>128685259</v>
      </c>
      <c r="H188" s="121">
        <v>0</v>
      </c>
      <c r="I188" s="121">
        <f t="shared" si="8"/>
        <v>0</v>
      </c>
      <c r="J188" s="121">
        <v>0</v>
      </c>
      <c r="K188" s="121" t="e">
        <f t="shared" si="9"/>
        <v>#DIV/0!</v>
      </c>
      <c r="L188" s="121">
        <v>0</v>
      </c>
      <c r="M188" s="121">
        <v>514741</v>
      </c>
      <c r="N188" s="118">
        <f t="shared" si="10"/>
        <v>129200000</v>
      </c>
      <c r="O188" s="121">
        <v>0</v>
      </c>
      <c r="P188" s="121" t="e">
        <f t="shared" si="11"/>
        <v>#DIV/0!</v>
      </c>
    </row>
    <row r="189" spans="1:16" ht="16.899999999999999" hidden="1" x14ac:dyDescent="0.25">
      <c r="A189" s="125" t="s">
        <v>407</v>
      </c>
      <c r="B189" s="125" t="s">
        <v>100</v>
      </c>
      <c r="C189" s="126" t="s">
        <v>408</v>
      </c>
      <c r="D189" s="121">
        <v>60000000</v>
      </c>
      <c r="E189" s="121">
        <v>-10040000</v>
      </c>
      <c r="F189" s="121">
        <v>49960000</v>
      </c>
      <c r="G189" s="121">
        <v>30000000</v>
      </c>
      <c r="H189" s="121">
        <v>0</v>
      </c>
      <c r="I189" s="121">
        <f t="shared" si="8"/>
        <v>0</v>
      </c>
      <c r="J189" s="121">
        <v>0</v>
      </c>
      <c r="K189" s="121" t="e">
        <f t="shared" si="9"/>
        <v>#DIV/0!</v>
      </c>
      <c r="L189" s="121">
        <v>0</v>
      </c>
      <c r="M189" s="121">
        <v>19960000</v>
      </c>
      <c r="N189" s="118">
        <f t="shared" si="10"/>
        <v>49960000</v>
      </c>
      <c r="O189" s="121">
        <v>0</v>
      </c>
      <c r="P189" s="121" t="e">
        <f t="shared" si="11"/>
        <v>#DIV/0!</v>
      </c>
    </row>
    <row r="190" spans="1:16" ht="16.899999999999999" hidden="1" x14ac:dyDescent="0.25">
      <c r="A190" s="125" t="s">
        <v>409</v>
      </c>
      <c r="B190" s="125" t="s">
        <v>100</v>
      </c>
      <c r="C190" s="126" t="s">
        <v>410</v>
      </c>
      <c r="D190" s="121">
        <v>40000000</v>
      </c>
      <c r="E190" s="121">
        <v>0</v>
      </c>
      <c r="F190" s="121">
        <v>40000000</v>
      </c>
      <c r="G190" s="121">
        <v>39840637</v>
      </c>
      <c r="H190" s="121">
        <v>39726990</v>
      </c>
      <c r="I190" s="121">
        <f t="shared" si="8"/>
        <v>99.317475000000002</v>
      </c>
      <c r="J190" s="121">
        <v>0</v>
      </c>
      <c r="K190" s="121">
        <f t="shared" si="9"/>
        <v>0</v>
      </c>
      <c r="L190" s="121">
        <v>0</v>
      </c>
      <c r="M190" s="121">
        <v>159363</v>
      </c>
      <c r="N190" s="118">
        <f t="shared" si="10"/>
        <v>273010</v>
      </c>
      <c r="O190" s="121">
        <v>0</v>
      </c>
      <c r="P190" s="121">
        <f t="shared" si="11"/>
        <v>0</v>
      </c>
    </row>
    <row r="191" spans="1:16" ht="16.899999999999999" hidden="1" x14ac:dyDescent="0.25">
      <c r="A191" s="125" t="s">
        <v>411</v>
      </c>
      <c r="B191" s="125" t="s">
        <v>100</v>
      </c>
      <c r="C191" s="126" t="s">
        <v>412</v>
      </c>
      <c r="D191" s="121">
        <v>50000000</v>
      </c>
      <c r="E191" s="121">
        <v>0</v>
      </c>
      <c r="F191" s="121">
        <v>50000000</v>
      </c>
      <c r="G191" s="121">
        <v>49800797</v>
      </c>
      <c r="H191" s="121">
        <v>49800797</v>
      </c>
      <c r="I191" s="121">
        <f t="shared" si="8"/>
        <v>99.601594000000006</v>
      </c>
      <c r="J191" s="121">
        <v>0</v>
      </c>
      <c r="K191" s="121">
        <f t="shared" si="9"/>
        <v>0</v>
      </c>
      <c r="L191" s="121">
        <v>0</v>
      </c>
      <c r="M191" s="121">
        <v>199203</v>
      </c>
      <c r="N191" s="118">
        <f t="shared" si="10"/>
        <v>199203</v>
      </c>
      <c r="O191" s="121">
        <v>0</v>
      </c>
      <c r="P191" s="121">
        <f t="shared" si="11"/>
        <v>0</v>
      </c>
    </row>
    <row r="192" spans="1:16" ht="16.899999999999999" x14ac:dyDescent="0.25">
      <c r="A192" s="114" t="s">
        <v>413</v>
      </c>
      <c r="B192" s="115"/>
      <c r="C192" s="116" t="s">
        <v>414</v>
      </c>
      <c r="D192" s="117">
        <v>2301462820</v>
      </c>
      <c r="E192" s="117">
        <v>1931406236</v>
      </c>
      <c r="F192" s="117">
        <v>4232869056</v>
      </c>
      <c r="G192" s="117">
        <v>2864279147.6599998</v>
      </c>
      <c r="H192" s="117">
        <v>1732563206</v>
      </c>
      <c r="I192" s="117">
        <f t="shared" si="8"/>
        <v>40.93117890202933</v>
      </c>
      <c r="J192" s="117">
        <v>1056112086</v>
      </c>
      <c r="K192" s="117">
        <f t="shared" si="9"/>
        <v>60.956626710217698</v>
      </c>
      <c r="L192" s="117">
        <v>1056112086</v>
      </c>
      <c r="M192" s="117">
        <v>1368589908.3399999</v>
      </c>
      <c r="N192" s="117">
        <f t="shared" si="10"/>
        <v>2500305850</v>
      </c>
      <c r="O192" s="117">
        <v>0</v>
      </c>
      <c r="P192" s="117">
        <f t="shared" si="11"/>
        <v>60.956626710217698</v>
      </c>
    </row>
    <row r="193" spans="1:16" x14ac:dyDescent="0.2">
      <c r="A193" s="125" t="s">
        <v>415</v>
      </c>
      <c r="B193" s="125" t="s">
        <v>100</v>
      </c>
      <c r="C193" s="126" t="s">
        <v>416</v>
      </c>
      <c r="D193" s="121">
        <v>82000000</v>
      </c>
      <c r="E193" s="121">
        <v>7692000</v>
      </c>
      <c r="F193" s="121">
        <v>89692000</v>
      </c>
      <c r="G193" s="121">
        <v>81673307</v>
      </c>
      <c r="H193" s="121">
        <v>39976284</v>
      </c>
      <c r="I193" s="121">
        <f t="shared" si="8"/>
        <v>44.57062391294653</v>
      </c>
      <c r="J193" s="121">
        <v>11828284</v>
      </c>
      <c r="K193" s="121">
        <f t="shared" si="9"/>
        <v>29.588252875129665</v>
      </c>
      <c r="L193" s="121">
        <v>11828284</v>
      </c>
      <c r="M193" s="121">
        <v>8018693</v>
      </c>
      <c r="N193" s="118">
        <f t="shared" si="10"/>
        <v>49715716</v>
      </c>
      <c r="O193" s="121">
        <v>0</v>
      </c>
      <c r="P193" s="121">
        <f t="shared" si="11"/>
        <v>29.588252875129665</v>
      </c>
    </row>
    <row r="194" spans="1:16" x14ac:dyDescent="0.2">
      <c r="A194" s="125" t="s">
        <v>417</v>
      </c>
      <c r="B194" s="125" t="s">
        <v>100</v>
      </c>
      <c r="C194" s="126" t="s">
        <v>418</v>
      </c>
      <c r="D194" s="121">
        <v>71000000</v>
      </c>
      <c r="E194" s="121">
        <v>30000000</v>
      </c>
      <c r="F194" s="121">
        <v>101000000</v>
      </c>
      <c r="G194" s="121">
        <v>70717131</v>
      </c>
      <c r="H194" s="121">
        <v>64105374</v>
      </c>
      <c r="I194" s="121">
        <f t="shared" si="8"/>
        <v>63.470667326732681</v>
      </c>
      <c r="J194" s="121">
        <v>8625458</v>
      </c>
      <c r="K194" s="121">
        <f t="shared" si="9"/>
        <v>13.455124682682609</v>
      </c>
      <c r="L194" s="121">
        <v>8625458</v>
      </c>
      <c r="M194" s="121">
        <v>30282869</v>
      </c>
      <c r="N194" s="118">
        <f t="shared" si="10"/>
        <v>36894626</v>
      </c>
      <c r="O194" s="121">
        <v>0</v>
      </c>
      <c r="P194" s="121">
        <f t="shared" si="11"/>
        <v>13.455124682682609</v>
      </c>
    </row>
    <row r="195" spans="1:16" ht="16.899999999999999" x14ac:dyDescent="0.25">
      <c r="A195" s="122" t="s">
        <v>419</v>
      </c>
      <c r="B195" s="123"/>
      <c r="C195" s="124" t="s">
        <v>420</v>
      </c>
      <c r="D195" s="118">
        <v>1948462820</v>
      </c>
      <c r="E195" s="118">
        <v>1700952814</v>
      </c>
      <c r="F195" s="118">
        <v>3649415634</v>
      </c>
      <c r="G195" s="118">
        <v>2408869439.6599998</v>
      </c>
      <c r="H195" s="118">
        <v>1443716252</v>
      </c>
      <c r="I195" s="118">
        <f t="shared" ref="I195:I241" si="12">+H195/F195*100</f>
        <v>39.560203517229745</v>
      </c>
      <c r="J195" s="118">
        <v>927876687</v>
      </c>
      <c r="K195" s="118">
        <f t="shared" ref="K195:K241" si="13">+J195/H195*100</f>
        <v>64.270017443843258</v>
      </c>
      <c r="L195" s="118">
        <v>927876687</v>
      </c>
      <c r="M195" s="118">
        <v>1240546194.3399999</v>
      </c>
      <c r="N195" s="118">
        <f t="shared" si="10"/>
        <v>2205699382</v>
      </c>
      <c r="O195" s="118">
        <v>0</v>
      </c>
      <c r="P195" s="118">
        <f t="shared" ref="P195:P241" si="14">+L195/H195*100</f>
        <v>64.270017443843258</v>
      </c>
    </row>
    <row r="196" spans="1:16" ht="16.899999999999999" hidden="1" x14ac:dyDescent="0.25">
      <c r="A196" s="125" t="s">
        <v>421</v>
      </c>
      <c r="B196" s="125" t="s">
        <v>100</v>
      </c>
      <c r="C196" s="126" t="s">
        <v>422</v>
      </c>
      <c r="D196" s="121">
        <v>40800000</v>
      </c>
      <c r="E196" s="121">
        <v>0</v>
      </c>
      <c r="F196" s="121">
        <v>40800000</v>
      </c>
      <c r="G196" s="121">
        <v>39712703</v>
      </c>
      <c r="H196" s="121">
        <v>32146500</v>
      </c>
      <c r="I196" s="121">
        <f t="shared" si="12"/>
        <v>78.790441176470594</v>
      </c>
      <c r="J196" s="121">
        <v>11085000</v>
      </c>
      <c r="K196" s="121">
        <f t="shared" si="13"/>
        <v>34.482758620689658</v>
      </c>
      <c r="L196" s="121">
        <v>11085000</v>
      </c>
      <c r="M196" s="121">
        <v>1087297</v>
      </c>
      <c r="N196" s="118">
        <f t="shared" ref="N196:N226" si="15">+F196-H196</f>
        <v>8653500</v>
      </c>
      <c r="O196" s="121">
        <v>0</v>
      </c>
      <c r="P196" s="121">
        <f t="shared" si="14"/>
        <v>34.482758620689658</v>
      </c>
    </row>
    <row r="197" spans="1:16" ht="12.6" hidden="1" x14ac:dyDescent="0.25">
      <c r="A197" s="125" t="s">
        <v>423</v>
      </c>
      <c r="B197" s="125" t="s">
        <v>100</v>
      </c>
      <c r="C197" s="126" t="s">
        <v>424</v>
      </c>
      <c r="D197" s="121">
        <v>51000000</v>
      </c>
      <c r="E197" s="121">
        <v>0</v>
      </c>
      <c r="F197" s="121">
        <v>51000000</v>
      </c>
      <c r="G197" s="121">
        <v>46825019</v>
      </c>
      <c r="H197" s="121">
        <v>27854000</v>
      </c>
      <c r="I197" s="121">
        <f t="shared" si="12"/>
        <v>54.615686274509798</v>
      </c>
      <c r="J197" s="121">
        <v>13231000</v>
      </c>
      <c r="K197" s="121">
        <f t="shared" si="13"/>
        <v>47.501256552021253</v>
      </c>
      <c r="L197" s="121">
        <v>13231000</v>
      </c>
      <c r="M197" s="121">
        <v>4174981</v>
      </c>
      <c r="N197" s="118">
        <f t="shared" si="15"/>
        <v>23146000</v>
      </c>
      <c r="O197" s="121">
        <v>0</v>
      </c>
      <c r="P197" s="121">
        <f t="shared" si="14"/>
        <v>47.501256552021253</v>
      </c>
    </row>
    <row r="198" spans="1:16" ht="12.6" hidden="1" x14ac:dyDescent="0.25">
      <c r="A198" s="125" t="s">
        <v>425</v>
      </c>
      <c r="B198" s="125" t="s">
        <v>100</v>
      </c>
      <c r="C198" s="126" t="s">
        <v>426</v>
      </c>
      <c r="D198" s="121">
        <v>266000000</v>
      </c>
      <c r="E198" s="121">
        <v>65439386</v>
      </c>
      <c r="F198" s="121">
        <v>331439386</v>
      </c>
      <c r="G198" s="121">
        <v>169321313</v>
      </c>
      <c r="H198" s="121">
        <v>153018552</v>
      </c>
      <c r="I198" s="121">
        <f t="shared" si="12"/>
        <v>46.167884223632974</v>
      </c>
      <c r="J198" s="121">
        <v>52531430</v>
      </c>
      <c r="K198" s="121">
        <f t="shared" si="13"/>
        <v>34.330105280306142</v>
      </c>
      <c r="L198" s="121">
        <v>52531430</v>
      </c>
      <c r="M198" s="121">
        <v>162118073</v>
      </c>
      <c r="N198" s="118">
        <f t="shared" si="15"/>
        <v>178420834</v>
      </c>
      <c r="O198" s="121">
        <v>0</v>
      </c>
      <c r="P198" s="121">
        <f t="shared" si="14"/>
        <v>34.330105280306142</v>
      </c>
    </row>
    <row r="199" spans="1:16" ht="12.6" hidden="1" x14ac:dyDescent="0.25">
      <c r="A199" s="125" t="s">
        <v>427</v>
      </c>
      <c r="B199" s="125" t="s">
        <v>100</v>
      </c>
      <c r="C199" s="126" t="s">
        <v>428</v>
      </c>
      <c r="D199" s="121">
        <v>200000000</v>
      </c>
      <c r="E199" s="121">
        <v>183867149</v>
      </c>
      <c r="F199" s="121">
        <v>383867149</v>
      </c>
      <c r="G199" s="121">
        <v>305275177</v>
      </c>
      <c r="H199" s="121">
        <v>202174905</v>
      </c>
      <c r="I199" s="121">
        <f t="shared" si="12"/>
        <v>52.667936166634568</v>
      </c>
      <c r="J199" s="121">
        <v>140794621</v>
      </c>
      <c r="K199" s="121">
        <f t="shared" si="13"/>
        <v>69.640008486711054</v>
      </c>
      <c r="L199" s="121">
        <v>140794621</v>
      </c>
      <c r="M199" s="121">
        <v>78591972</v>
      </c>
      <c r="N199" s="118">
        <f t="shared" si="15"/>
        <v>181692244</v>
      </c>
      <c r="O199" s="121">
        <v>0</v>
      </c>
      <c r="P199" s="121">
        <f t="shared" si="14"/>
        <v>69.640008486711054</v>
      </c>
    </row>
    <row r="200" spans="1:16" ht="12.6" hidden="1" x14ac:dyDescent="0.25">
      <c r="A200" s="125" t="s">
        <v>427</v>
      </c>
      <c r="B200" s="125" t="s">
        <v>308</v>
      </c>
      <c r="C200" s="126" t="s">
        <v>428</v>
      </c>
      <c r="D200" s="121">
        <v>0</v>
      </c>
      <c r="E200" s="121">
        <v>654724620</v>
      </c>
      <c r="F200" s="121">
        <v>654724620</v>
      </c>
      <c r="G200" s="121">
        <v>462612896.66000003</v>
      </c>
      <c r="H200" s="121">
        <v>437343229</v>
      </c>
      <c r="I200" s="121">
        <f t="shared" si="12"/>
        <v>66.798042358633154</v>
      </c>
      <c r="J200" s="121">
        <v>151007560</v>
      </c>
      <c r="K200" s="121">
        <f t="shared" si="13"/>
        <v>34.528386399232438</v>
      </c>
      <c r="L200" s="121">
        <v>151007560</v>
      </c>
      <c r="M200" s="121">
        <v>192111723.34</v>
      </c>
      <c r="N200" s="118">
        <f t="shared" si="15"/>
        <v>217381391</v>
      </c>
      <c r="O200" s="121">
        <v>0</v>
      </c>
      <c r="P200" s="121">
        <f t="shared" si="14"/>
        <v>34.528386399232438</v>
      </c>
    </row>
    <row r="201" spans="1:16" ht="12.6" hidden="1" x14ac:dyDescent="0.25">
      <c r="A201" s="125" t="s">
        <v>429</v>
      </c>
      <c r="B201" s="125" t="s">
        <v>100</v>
      </c>
      <c r="C201" s="126" t="s">
        <v>430</v>
      </c>
      <c r="D201" s="121">
        <v>1390662820</v>
      </c>
      <c r="E201" s="121">
        <v>0</v>
      </c>
      <c r="F201" s="121">
        <v>1390662820</v>
      </c>
      <c r="G201" s="121">
        <v>1385122331</v>
      </c>
      <c r="H201" s="121">
        <v>591179066</v>
      </c>
      <c r="I201" s="121">
        <f t="shared" si="12"/>
        <v>42.510596925284879</v>
      </c>
      <c r="J201" s="121">
        <v>559227076</v>
      </c>
      <c r="K201" s="121">
        <f t="shared" si="13"/>
        <v>94.595209499519058</v>
      </c>
      <c r="L201" s="121">
        <v>559227076</v>
      </c>
      <c r="M201" s="121">
        <v>5540489</v>
      </c>
      <c r="N201" s="118">
        <f t="shared" si="15"/>
        <v>799483754</v>
      </c>
      <c r="O201" s="121">
        <v>0</v>
      </c>
      <c r="P201" s="121">
        <f t="shared" si="14"/>
        <v>94.595209499519058</v>
      </c>
    </row>
    <row r="202" spans="1:16" ht="12.6" hidden="1" x14ac:dyDescent="0.25">
      <c r="A202" s="125" t="s">
        <v>431</v>
      </c>
      <c r="B202" s="125" t="s">
        <v>308</v>
      </c>
      <c r="C202" s="126" t="s">
        <v>432</v>
      </c>
      <c r="D202" s="121">
        <v>0</v>
      </c>
      <c r="E202" s="121">
        <v>796921659</v>
      </c>
      <c r="F202" s="121">
        <v>796921659</v>
      </c>
      <c r="G202" s="121">
        <v>0</v>
      </c>
      <c r="H202" s="121">
        <v>0</v>
      </c>
      <c r="I202" s="121">
        <f t="shared" si="12"/>
        <v>0</v>
      </c>
      <c r="J202" s="121">
        <v>0</v>
      </c>
      <c r="K202" s="121" t="e">
        <f t="shared" si="13"/>
        <v>#DIV/0!</v>
      </c>
      <c r="L202" s="121">
        <v>0</v>
      </c>
      <c r="M202" s="121">
        <v>796921659</v>
      </c>
      <c r="N202" s="118">
        <f t="shared" si="15"/>
        <v>796921659</v>
      </c>
      <c r="O202" s="121">
        <v>0</v>
      </c>
      <c r="P202" s="121" t="e">
        <f t="shared" si="14"/>
        <v>#DIV/0!</v>
      </c>
    </row>
    <row r="203" spans="1:16" ht="18" x14ac:dyDescent="0.2">
      <c r="A203" s="125" t="s">
        <v>433</v>
      </c>
      <c r="B203" s="125" t="s">
        <v>100</v>
      </c>
      <c r="C203" s="126" t="s">
        <v>434</v>
      </c>
      <c r="D203" s="121">
        <v>200000000</v>
      </c>
      <c r="E203" s="121">
        <v>192761422</v>
      </c>
      <c r="F203" s="121">
        <v>392761422</v>
      </c>
      <c r="G203" s="121">
        <v>303019270</v>
      </c>
      <c r="H203" s="121">
        <v>184765296</v>
      </c>
      <c r="I203" s="121">
        <f t="shared" si="12"/>
        <v>47.042628336344094</v>
      </c>
      <c r="J203" s="121">
        <v>107781657</v>
      </c>
      <c r="K203" s="121">
        <f t="shared" si="13"/>
        <v>58.33436220620132</v>
      </c>
      <c r="L203" s="121">
        <v>107781657</v>
      </c>
      <c r="M203" s="121">
        <v>89742152</v>
      </c>
      <c r="N203" s="118">
        <f t="shared" si="15"/>
        <v>207996126</v>
      </c>
      <c r="O203" s="121">
        <v>0</v>
      </c>
      <c r="P203" s="121">
        <f t="shared" si="14"/>
        <v>58.33436220620132</v>
      </c>
    </row>
    <row r="204" spans="1:16" ht="16.899999999999999" x14ac:dyDescent="0.25">
      <c r="A204" s="114" t="s">
        <v>435</v>
      </c>
      <c r="B204" s="115"/>
      <c r="C204" s="116" t="s">
        <v>436</v>
      </c>
      <c r="D204" s="117">
        <v>1415064501</v>
      </c>
      <c r="E204" s="117">
        <v>113724100</v>
      </c>
      <c r="F204" s="117">
        <v>1528788601</v>
      </c>
      <c r="G204" s="117">
        <v>994379479</v>
      </c>
      <c r="H204" s="117">
        <v>721033994</v>
      </c>
      <c r="I204" s="117">
        <f t="shared" si="12"/>
        <v>47.163747396360918</v>
      </c>
      <c r="J204" s="117">
        <v>292169871</v>
      </c>
      <c r="K204" s="117">
        <f t="shared" si="13"/>
        <v>40.520956491823881</v>
      </c>
      <c r="L204" s="117">
        <v>292169871</v>
      </c>
      <c r="M204" s="117">
        <v>534409122</v>
      </c>
      <c r="N204" s="117">
        <f t="shared" si="15"/>
        <v>807754607</v>
      </c>
      <c r="O204" s="117">
        <v>0</v>
      </c>
      <c r="P204" s="117">
        <f t="shared" si="14"/>
        <v>40.520956491823881</v>
      </c>
    </row>
    <row r="205" spans="1:16" x14ac:dyDescent="0.2">
      <c r="A205" s="125" t="s">
        <v>437</v>
      </c>
      <c r="B205" s="125" t="s">
        <v>100</v>
      </c>
      <c r="C205" s="126" t="s">
        <v>438</v>
      </c>
      <c r="D205" s="121">
        <v>161700000</v>
      </c>
      <c r="E205" s="121">
        <v>9589973</v>
      </c>
      <c r="F205" s="121">
        <v>171289973</v>
      </c>
      <c r="G205" s="121">
        <v>124361088</v>
      </c>
      <c r="H205" s="121">
        <v>120381508</v>
      </c>
      <c r="I205" s="121">
        <f t="shared" si="12"/>
        <v>70.279366556967119</v>
      </c>
      <c r="J205" s="121">
        <v>62041508</v>
      </c>
      <c r="K205" s="121">
        <f t="shared" si="13"/>
        <v>51.537407223707476</v>
      </c>
      <c r="L205" s="121">
        <v>62041508</v>
      </c>
      <c r="M205" s="121">
        <v>46928885</v>
      </c>
      <c r="N205" s="118">
        <f t="shared" si="15"/>
        <v>50908465</v>
      </c>
      <c r="O205" s="121">
        <v>0</v>
      </c>
      <c r="P205" s="121">
        <f t="shared" si="14"/>
        <v>51.537407223707476</v>
      </c>
    </row>
    <row r="206" spans="1:16" x14ac:dyDescent="0.2">
      <c r="A206" s="125" t="s">
        <v>439</v>
      </c>
      <c r="B206" s="125" t="s">
        <v>100</v>
      </c>
      <c r="C206" s="126" t="s">
        <v>440</v>
      </c>
      <c r="D206" s="121">
        <v>186000000</v>
      </c>
      <c r="E206" s="121">
        <v>-7633136</v>
      </c>
      <c r="F206" s="121">
        <v>178366864</v>
      </c>
      <c r="G206" s="121">
        <v>110385358</v>
      </c>
      <c r="H206" s="121">
        <v>59661300</v>
      </c>
      <c r="I206" s="121">
        <f t="shared" si="12"/>
        <v>33.448645483838298</v>
      </c>
      <c r="J206" s="121">
        <v>16753534</v>
      </c>
      <c r="K206" s="121">
        <f t="shared" si="13"/>
        <v>28.081074331266663</v>
      </c>
      <c r="L206" s="121">
        <v>16753534</v>
      </c>
      <c r="M206" s="121">
        <v>67981506</v>
      </c>
      <c r="N206" s="118">
        <f t="shared" si="15"/>
        <v>118705564</v>
      </c>
      <c r="O206" s="121">
        <v>0</v>
      </c>
      <c r="P206" s="121">
        <f t="shared" si="14"/>
        <v>28.081074331266663</v>
      </c>
    </row>
    <row r="207" spans="1:16" x14ac:dyDescent="0.2">
      <c r="A207" s="125" t="s">
        <v>441</v>
      </c>
      <c r="B207" s="125" t="s">
        <v>100</v>
      </c>
      <c r="C207" s="126" t="s">
        <v>442</v>
      </c>
      <c r="D207" s="121">
        <v>79088760</v>
      </c>
      <c r="E207" s="121">
        <v>13282658</v>
      </c>
      <c r="F207" s="121">
        <v>92371418</v>
      </c>
      <c r="G207" s="121">
        <v>78773638</v>
      </c>
      <c r="H207" s="121">
        <v>77157102</v>
      </c>
      <c r="I207" s="121">
        <f t="shared" si="12"/>
        <v>83.529195145623945</v>
      </c>
      <c r="J207" s="121">
        <v>31741712</v>
      </c>
      <c r="K207" s="121">
        <f t="shared" si="13"/>
        <v>41.139067146404749</v>
      </c>
      <c r="L207" s="121">
        <v>31741712</v>
      </c>
      <c r="M207" s="121">
        <v>13597780</v>
      </c>
      <c r="N207" s="118">
        <f t="shared" si="15"/>
        <v>15214316</v>
      </c>
      <c r="O207" s="121">
        <v>0</v>
      </c>
      <c r="P207" s="121">
        <f t="shared" si="14"/>
        <v>41.139067146404749</v>
      </c>
    </row>
    <row r="208" spans="1:16" x14ac:dyDescent="0.2">
      <c r="A208" s="125" t="s">
        <v>443</v>
      </c>
      <c r="B208" s="125" t="s">
        <v>100</v>
      </c>
      <c r="C208" s="126" t="s">
        <v>444</v>
      </c>
      <c r="D208" s="121">
        <v>196738632</v>
      </c>
      <c r="E208" s="121">
        <v>62111746</v>
      </c>
      <c r="F208" s="121">
        <v>258850378</v>
      </c>
      <c r="G208" s="121">
        <v>235570575</v>
      </c>
      <c r="H208" s="121">
        <v>227536725</v>
      </c>
      <c r="I208" s="121">
        <f t="shared" si="12"/>
        <v>87.902798040341281</v>
      </c>
      <c r="J208" s="121">
        <v>91754995</v>
      </c>
      <c r="K208" s="121">
        <f t="shared" si="13"/>
        <v>40.325356269411017</v>
      </c>
      <c r="L208" s="121">
        <v>91754995</v>
      </c>
      <c r="M208" s="121">
        <v>23279803</v>
      </c>
      <c r="N208" s="118">
        <f t="shared" si="15"/>
        <v>31313653</v>
      </c>
      <c r="O208" s="121">
        <v>0</v>
      </c>
      <c r="P208" s="121">
        <f t="shared" si="14"/>
        <v>40.325356269411017</v>
      </c>
    </row>
    <row r="209" spans="1:16" x14ac:dyDescent="0.2">
      <c r="A209" s="125" t="s">
        <v>445</v>
      </c>
      <c r="B209" s="125" t="s">
        <v>100</v>
      </c>
      <c r="C209" s="126" t="s">
        <v>446</v>
      </c>
      <c r="D209" s="121">
        <v>15000000</v>
      </c>
      <c r="E209" s="121">
        <v>0</v>
      </c>
      <c r="F209" s="121">
        <v>15000000</v>
      </c>
      <c r="G209" s="121">
        <v>0</v>
      </c>
      <c r="H209" s="121">
        <v>0</v>
      </c>
      <c r="I209" s="121">
        <f t="shared" si="12"/>
        <v>0</v>
      </c>
      <c r="J209" s="121">
        <v>0</v>
      </c>
      <c r="K209" s="121">
        <v>0</v>
      </c>
      <c r="L209" s="121">
        <v>0</v>
      </c>
      <c r="M209" s="121">
        <v>15000000</v>
      </c>
      <c r="N209" s="118">
        <f t="shared" si="15"/>
        <v>15000000</v>
      </c>
      <c r="O209" s="121">
        <v>0</v>
      </c>
      <c r="P209" s="121">
        <v>0</v>
      </c>
    </row>
    <row r="210" spans="1:16" ht="18" x14ac:dyDescent="0.2">
      <c r="A210" s="125" t="s">
        <v>447</v>
      </c>
      <c r="B210" s="125" t="s">
        <v>100</v>
      </c>
      <c r="C210" s="126" t="s">
        <v>448</v>
      </c>
      <c r="D210" s="121">
        <v>132000000</v>
      </c>
      <c r="E210" s="121">
        <v>-7870923</v>
      </c>
      <c r="F210" s="121">
        <v>124129077</v>
      </c>
      <c r="G210" s="121">
        <v>112677566</v>
      </c>
      <c r="H210" s="121">
        <v>76248833</v>
      </c>
      <c r="I210" s="121">
        <f t="shared" si="12"/>
        <v>61.427052261091085</v>
      </c>
      <c r="J210" s="121">
        <v>35259886</v>
      </c>
      <c r="K210" s="121">
        <f t="shared" si="13"/>
        <v>46.243181190720648</v>
      </c>
      <c r="L210" s="121">
        <v>35259886</v>
      </c>
      <c r="M210" s="121">
        <v>11451511</v>
      </c>
      <c r="N210" s="118">
        <f t="shared" si="15"/>
        <v>47880244</v>
      </c>
      <c r="O210" s="121">
        <v>0</v>
      </c>
      <c r="P210" s="121">
        <f t="shared" si="14"/>
        <v>46.243181190720648</v>
      </c>
    </row>
    <row r="211" spans="1:16" x14ac:dyDescent="0.2">
      <c r="A211" s="125" t="s">
        <v>449</v>
      </c>
      <c r="B211" s="125" t="s">
        <v>100</v>
      </c>
      <c r="C211" s="126" t="s">
        <v>450</v>
      </c>
      <c r="D211" s="121">
        <v>81600000</v>
      </c>
      <c r="E211" s="121">
        <v>22935976</v>
      </c>
      <c r="F211" s="121">
        <v>104535976</v>
      </c>
      <c r="G211" s="121">
        <v>83667031</v>
      </c>
      <c r="H211" s="121">
        <v>43676526</v>
      </c>
      <c r="I211" s="121">
        <f t="shared" si="12"/>
        <v>41.781334686156271</v>
      </c>
      <c r="J211" s="121">
        <v>25525236</v>
      </c>
      <c r="K211" s="121">
        <f t="shared" si="13"/>
        <v>58.441543633758783</v>
      </c>
      <c r="L211" s="121">
        <v>25525236</v>
      </c>
      <c r="M211" s="121">
        <v>20868945</v>
      </c>
      <c r="N211" s="118">
        <f t="shared" si="15"/>
        <v>60859450</v>
      </c>
      <c r="O211" s="121">
        <v>0</v>
      </c>
      <c r="P211" s="121">
        <f t="shared" si="14"/>
        <v>58.441543633758783</v>
      </c>
    </row>
    <row r="212" spans="1:16" ht="18" x14ac:dyDescent="0.2">
      <c r="A212" s="125" t="s">
        <v>451</v>
      </c>
      <c r="B212" s="125" t="s">
        <v>100</v>
      </c>
      <c r="C212" s="126" t="s">
        <v>452</v>
      </c>
      <c r="D212" s="121">
        <v>265000000</v>
      </c>
      <c r="E212" s="121">
        <v>21307806</v>
      </c>
      <c r="F212" s="121">
        <v>286307806</v>
      </c>
      <c r="G212" s="121">
        <v>248944223</v>
      </c>
      <c r="H212" s="121">
        <v>116372000</v>
      </c>
      <c r="I212" s="121">
        <f t="shared" si="12"/>
        <v>40.645765697355799</v>
      </c>
      <c r="J212" s="121">
        <v>29093000</v>
      </c>
      <c r="K212" s="121">
        <f t="shared" si="13"/>
        <v>25</v>
      </c>
      <c r="L212" s="121">
        <v>29093000</v>
      </c>
      <c r="M212" s="121">
        <v>37363583</v>
      </c>
      <c r="N212" s="118">
        <f t="shared" si="15"/>
        <v>169935806</v>
      </c>
      <c r="O212" s="121">
        <v>0</v>
      </c>
      <c r="P212" s="121">
        <f t="shared" si="14"/>
        <v>25</v>
      </c>
    </row>
    <row r="213" spans="1:16" ht="18" x14ac:dyDescent="0.2">
      <c r="A213" s="122" t="s">
        <v>453</v>
      </c>
      <c r="B213" s="123"/>
      <c r="C213" s="124" t="s">
        <v>454</v>
      </c>
      <c r="D213" s="118">
        <v>297937109</v>
      </c>
      <c r="E213" s="118">
        <v>0</v>
      </c>
      <c r="F213" s="118">
        <v>297937109</v>
      </c>
      <c r="G213" s="118">
        <v>0</v>
      </c>
      <c r="H213" s="118">
        <v>0</v>
      </c>
      <c r="I213" s="118">
        <f t="shared" si="12"/>
        <v>0</v>
      </c>
      <c r="J213" s="118">
        <v>0</v>
      </c>
      <c r="K213" s="118">
        <v>0</v>
      </c>
      <c r="L213" s="118">
        <v>0</v>
      </c>
      <c r="M213" s="118">
        <v>297937109</v>
      </c>
      <c r="N213" s="118">
        <f t="shared" si="15"/>
        <v>297937109</v>
      </c>
      <c r="O213" s="118">
        <v>0</v>
      </c>
      <c r="P213" s="118">
        <v>0</v>
      </c>
    </row>
    <row r="214" spans="1:16" ht="16.899999999999999" hidden="1" x14ac:dyDescent="0.25">
      <c r="A214" s="125" t="s">
        <v>455</v>
      </c>
      <c r="B214" s="125" t="s">
        <v>100</v>
      </c>
      <c r="C214" s="126" t="s">
        <v>456</v>
      </c>
      <c r="D214" s="121">
        <v>177937109</v>
      </c>
      <c r="E214" s="121">
        <v>0</v>
      </c>
      <c r="F214" s="121">
        <v>177937109</v>
      </c>
      <c r="G214" s="121">
        <v>0</v>
      </c>
      <c r="H214" s="121">
        <v>0</v>
      </c>
      <c r="I214" s="121">
        <f t="shared" si="12"/>
        <v>0</v>
      </c>
      <c r="J214" s="121">
        <v>0</v>
      </c>
      <c r="K214" s="121">
        <v>0</v>
      </c>
      <c r="L214" s="121">
        <v>0</v>
      </c>
      <c r="M214" s="121">
        <v>177937109</v>
      </c>
      <c r="N214" s="118">
        <f t="shared" si="15"/>
        <v>177937109</v>
      </c>
      <c r="O214" s="121">
        <v>0</v>
      </c>
      <c r="P214" s="121">
        <v>0</v>
      </c>
    </row>
    <row r="215" spans="1:16" ht="12.6" hidden="1" x14ac:dyDescent="0.25">
      <c r="A215" s="125" t="s">
        <v>457</v>
      </c>
      <c r="B215" s="125" t="s">
        <v>100</v>
      </c>
      <c r="C215" s="126" t="s">
        <v>458</v>
      </c>
      <c r="D215" s="121">
        <v>70000000</v>
      </c>
      <c r="E215" s="121">
        <v>0</v>
      </c>
      <c r="F215" s="121">
        <v>70000000</v>
      </c>
      <c r="G215" s="121">
        <v>0</v>
      </c>
      <c r="H215" s="121">
        <v>0</v>
      </c>
      <c r="I215" s="121">
        <f t="shared" si="12"/>
        <v>0</v>
      </c>
      <c r="J215" s="121">
        <v>0</v>
      </c>
      <c r="K215" s="121">
        <v>0</v>
      </c>
      <c r="L215" s="121">
        <v>0</v>
      </c>
      <c r="M215" s="121">
        <v>70000000</v>
      </c>
      <c r="N215" s="118">
        <f t="shared" si="15"/>
        <v>70000000</v>
      </c>
      <c r="O215" s="121">
        <v>0</v>
      </c>
      <c r="P215" s="121">
        <v>0</v>
      </c>
    </row>
    <row r="216" spans="1:16" ht="12.6" hidden="1" x14ac:dyDescent="0.25">
      <c r="A216" s="125" t="s">
        <v>459</v>
      </c>
      <c r="B216" s="125" t="s">
        <v>100</v>
      </c>
      <c r="C216" s="126" t="s">
        <v>460</v>
      </c>
      <c r="D216" s="121">
        <v>50000000</v>
      </c>
      <c r="E216" s="121">
        <v>0</v>
      </c>
      <c r="F216" s="121">
        <v>50000000</v>
      </c>
      <c r="G216" s="121">
        <v>0</v>
      </c>
      <c r="H216" s="121">
        <v>0</v>
      </c>
      <c r="I216" s="121">
        <f t="shared" si="12"/>
        <v>0</v>
      </c>
      <c r="J216" s="121">
        <v>0</v>
      </c>
      <c r="K216" s="121">
        <v>0</v>
      </c>
      <c r="L216" s="121">
        <v>0</v>
      </c>
      <c r="M216" s="121">
        <v>50000000</v>
      </c>
      <c r="N216" s="118">
        <f t="shared" si="15"/>
        <v>50000000</v>
      </c>
      <c r="O216" s="121">
        <v>0</v>
      </c>
      <c r="P216" s="121">
        <v>0</v>
      </c>
    </row>
    <row r="217" spans="1:16" ht="16.899999999999999" x14ac:dyDescent="0.25">
      <c r="A217" s="114" t="s">
        <v>461</v>
      </c>
      <c r="B217" s="115"/>
      <c r="C217" s="116" t="s">
        <v>462</v>
      </c>
      <c r="D217" s="117">
        <v>430600000</v>
      </c>
      <c r="E217" s="117">
        <v>-14110710</v>
      </c>
      <c r="F217" s="117">
        <v>416489290</v>
      </c>
      <c r="G217" s="117">
        <v>405918343</v>
      </c>
      <c r="H217" s="117">
        <v>262227413</v>
      </c>
      <c r="I217" s="117">
        <f t="shared" si="12"/>
        <v>62.96138203217663</v>
      </c>
      <c r="J217" s="117">
        <v>41389048</v>
      </c>
      <c r="K217" s="117">
        <f t="shared" si="13"/>
        <v>15.783646540417189</v>
      </c>
      <c r="L217" s="117">
        <v>41389048</v>
      </c>
      <c r="M217" s="117">
        <v>10570947</v>
      </c>
      <c r="N217" s="117">
        <f t="shared" si="15"/>
        <v>154261877</v>
      </c>
      <c r="O217" s="117">
        <v>0</v>
      </c>
      <c r="P217" s="117">
        <f t="shared" si="14"/>
        <v>15.783646540417189</v>
      </c>
    </row>
    <row r="218" spans="1:16" ht="18" x14ac:dyDescent="0.2">
      <c r="A218" s="125" t="s">
        <v>463</v>
      </c>
      <c r="B218" s="125" t="s">
        <v>100</v>
      </c>
      <c r="C218" s="126" t="s">
        <v>464</v>
      </c>
      <c r="D218" s="121">
        <v>302400000</v>
      </c>
      <c r="E218" s="121">
        <v>0</v>
      </c>
      <c r="F218" s="121">
        <v>302400000</v>
      </c>
      <c r="G218" s="121">
        <v>297585220</v>
      </c>
      <c r="H218" s="121">
        <v>174945613</v>
      </c>
      <c r="I218" s="121">
        <f t="shared" si="12"/>
        <v>57.852385251322744</v>
      </c>
      <c r="J218" s="121">
        <v>24125023</v>
      </c>
      <c r="K218" s="121">
        <f t="shared" si="13"/>
        <v>13.790013128251463</v>
      </c>
      <c r="L218" s="121">
        <v>24125023</v>
      </c>
      <c r="M218" s="121">
        <v>4814780</v>
      </c>
      <c r="N218" s="118">
        <f t="shared" si="15"/>
        <v>127454387</v>
      </c>
      <c r="O218" s="121">
        <v>0</v>
      </c>
      <c r="P218" s="121">
        <f t="shared" si="14"/>
        <v>13.790013128251463</v>
      </c>
    </row>
    <row r="219" spans="1:16" x14ac:dyDescent="0.2">
      <c r="A219" s="125" t="s">
        <v>465</v>
      </c>
      <c r="B219" s="125" t="s">
        <v>100</v>
      </c>
      <c r="C219" s="126" t="s">
        <v>466</v>
      </c>
      <c r="D219" s="121">
        <v>128200000</v>
      </c>
      <c r="E219" s="121">
        <v>-14110710</v>
      </c>
      <c r="F219" s="121">
        <v>114089290</v>
      </c>
      <c r="G219" s="121">
        <v>108333123</v>
      </c>
      <c r="H219" s="121">
        <v>87281800</v>
      </c>
      <c r="I219" s="121">
        <f t="shared" si="12"/>
        <v>76.50306176854987</v>
      </c>
      <c r="J219" s="121">
        <v>17264025</v>
      </c>
      <c r="K219" s="121">
        <f t="shared" si="13"/>
        <v>19.779639054189989</v>
      </c>
      <c r="L219" s="121">
        <v>17264025</v>
      </c>
      <c r="M219" s="121">
        <v>5756167</v>
      </c>
      <c r="N219" s="118">
        <f t="shared" si="15"/>
        <v>26807490</v>
      </c>
      <c r="O219" s="121">
        <v>0</v>
      </c>
      <c r="P219" s="121">
        <f t="shared" si="14"/>
        <v>19.779639054189989</v>
      </c>
    </row>
    <row r="220" spans="1:16" ht="16.899999999999999" x14ac:dyDescent="0.25">
      <c r="A220" s="114" t="s">
        <v>467</v>
      </c>
      <c r="B220" s="115"/>
      <c r="C220" s="116" t="s">
        <v>468</v>
      </c>
      <c r="D220" s="117">
        <v>527000000</v>
      </c>
      <c r="E220" s="117">
        <v>5320000</v>
      </c>
      <c r="F220" s="117">
        <v>532320000</v>
      </c>
      <c r="G220" s="117">
        <v>524900398</v>
      </c>
      <c r="H220" s="117">
        <v>399376510</v>
      </c>
      <c r="I220" s="117">
        <f t="shared" si="12"/>
        <v>75.025644349263601</v>
      </c>
      <c r="J220" s="117">
        <v>72029272</v>
      </c>
      <c r="K220" s="117">
        <f t="shared" si="13"/>
        <v>18.035430276057046</v>
      </c>
      <c r="L220" s="117">
        <v>72029272</v>
      </c>
      <c r="M220" s="117">
        <v>7419602</v>
      </c>
      <c r="N220" s="117">
        <f t="shared" si="15"/>
        <v>132943490</v>
      </c>
      <c r="O220" s="117">
        <v>0</v>
      </c>
      <c r="P220" s="117">
        <f t="shared" si="14"/>
        <v>18.035430276057046</v>
      </c>
    </row>
    <row r="221" spans="1:16" ht="27" x14ac:dyDescent="0.2">
      <c r="A221" s="122" t="s">
        <v>469</v>
      </c>
      <c r="B221" s="123"/>
      <c r="C221" s="124" t="s">
        <v>470</v>
      </c>
      <c r="D221" s="118">
        <v>527000000</v>
      </c>
      <c r="E221" s="118">
        <v>5320000</v>
      </c>
      <c r="F221" s="118">
        <v>532320000</v>
      </c>
      <c r="G221" s="118">
        <v>524900398</v>
      </c>
      <c r="H221" s="118">
        <v>399376510</v>
      </c>
      <c r="I221" s="118">
        <f t="shared" si="12"/>
        <v>75.025644349263601</v>
      </c>
      <c r="J221" s="118">
        <v>72029272</v>
      </c>
      <c r="K221" s="118">
        <f t="shared" si="13"/>
        <v>18.035430276057046</v>
      </c>
      <c r="L221" s="118">
        <v>72029272</v>
      </c>
      <c r="M221" s="118">
        <v>7419602</v>
      </c>
      <c r="N221" s="118">
        <f t="shared" si="15"/>
        <v>132943490</v>
      </c>
      <c r="O221" s="118">
        <v>0</v>
      </c>
      <c r="P221" s="118">
        <f t="shared" si="14"/>
        <v>18.035430276057046</v>
      </c>
    </row>
    <row r="222" spans="1:16" ht="33.6" hidden="1" x14ac:dyDescent="0.25">
      <c r="A222" s="125" t="s">
        <v>471</v>
      </c>
      <c r="B222" s="125" t="s">
        <v>100</v>
      </c>
      <c r="C222" s="126" t="s">
        <v>472</v>
      </c>
      <c r="D222" s="121">
        <v>204000000</v>
      </c>
      <c r="E222" s="121">
        <v>0</v>
      </c>
      <c r="F222" s="121">
        <v>204000000</v>
      </c>
      <c r="G222" s="121">
        <v>203187251</v>
      </c>
      <c r="H222" s="121">
        <v>154964720</v>
      </c>
      <c r="I222" s="121">
        <f t="shared" si="12"/>
        <v>75.96309803921568</v>
      </c>
      <c r="J222" s="121">
        <v>6651000</v>
      </c>
      <c r="K222" s="121">
        <f t="shared" si="13"/>
        <v>4.29194464391637</v>
      </c>
      <c r="L222" s="121">
        <v>6651000</v>
      </c>
      <c r="M222" s="121">
        <v>812749</v>
      </c>
      <c r="N222" s="118">
        <f t="shared" si="15"/>
        <v>49035280</v>
      </c>
      <c r="O222" s="121">
        <v>0</v>
      </c>
      <c r="P222" s="121">
        <f t="shared" si="14"/>
        <v>4.29194464391637</v>
      </c>
    </row>
    <row r="223" spans="1:16" ht="16.899999999999999" hidden="1" x14ac:dyDescent="0.25">
      <c r="A223" s="125" t="s">
        <v>473</v>
      </c>
      <c r="B223" s="125" t="s">
        <v>100</v>
      </c>
      <c r="C223" s="126" t="s">
        <v>474</v>
      </c>
      <c r="D223" s="121">
        <v>78000000</v>
      </c>
      <c r="E223" s="121">
        <v>0</v>
      </c>
      <c r="F223" s="121">
        <v>78000000</v>
      </c>
      <c r="G223" s="121">
        <v>77689243</v>
      </c>
      <c r="H223" s="121">
        <v>56028806</v>
      </c>
      <c r="I223" s="121">
        <f t="shared" si="12"/>
        <v>71.83180256410256</v>
      </c>
      <c r="J223" s="121">
        <v>3200000</v>
      </c>
      <c r="K223" s="121">
        <f t="shared" si="13"/>
        <v>5.7113478377533156</v>
      </c>
      <c r="L223" s="121">
        <v>3200000</v>
      </c>
      <c r="M223" s="121">
        <v>310757</v>
      </c>
      <c r="N223" s="118">
        <f t="shared" si="15"/>
        <v>21971194</v>
      </c>
      <c r="O223" s="121">
        <v>0</v>
      </c>
      <c r="P223" s="121">
        <f t="shared" si="14"/>
        <v>5.7113478377533156</v>
      </c>
    </row>
    <row r="224" spans="1:16" ht="16.899999999999999" hidden="1" x14ac:dyDescent="0.25">
      <c r="A224" s="125" t="s">
        <v>475</v>
      </c>
      <c r="B224" s="125" t="s">
        <v>100</v>
      </c>
      <c r="C224" s="126" t="s">
        <v>476</v>
      </c>
      <c r="D224" s="121">
        <v>160000000</v>
      </c>
      <c r="E224" s="121">
        <v>5320000</v>
      </c>
      <c r="F224" s="121">
        <v>165320000</v>
      </c>
      <c r="G224" s="121">
        <v>159362550</v>
      </c>
      <c r="H224" s="121">
        <v>114261560</v>
      </c>
      <c r="I224" s="121">
        <f t="shared" si="12"/>
        <v>69.115388337769176</v>
      </c>
      <c r="J224" s="121">
        <v>45955560</v>
      </c>
      <c r="K224" s="121">
        <f t="shared" si="13"/>
        <v>40.21961541571811</v>
      </c>
      <c r="L224" s="121">
        <v>45955560</v>
      </c>
      <c r="M224" s="121">
        <v>5957450</v>
      </c>
      <c r="N224" s="118">
        <f t="shared" si="15"/>
        <v>51058440</v>
      </c>
      <c r="O224" s="121">
        <v>0</v>
      </c>
      <c r="P224" s="121">
        <f t="shared" si="14"/>
        <v>40.21961541571811</v>
      </c>
    </row>
    <row r="225" spans="1:16" ht="25.15" hidden="1" x14ac:dyDescent="0.25">
      <c r="A225" s="125" t="s">
        <v>477</v>
      </c>
      <c r="B225" s="125" t="s">
        <v>100</v>
      </c>
      <c r="C225" s="126" t="s">
        <v>478</v>
      </c>
      <c r="D225" s="121">
        <v>45000000</v>
      </c>
      <c r="E225" s="121">
        <v>0</v>
      </c>
      <c r="F225" s="121">
        <v>45000000</v>
      </c>
      <c r="G225" s="121">
        <v>44820717</v>
      </c>
      <c r="H225" s="121">
        <v>41676000</v>
      </c>
      <c r="I225" s="121">
        <f t="shared" si="12"/>
        <v>92.61333333333333</v>
      </c>
      <c r="J225" s="121">
        <v>0</v>
      </c>
      <c r="K225" s="121">
        <f t="shared" si="13"/>
        <v>0</v>
      </c>
      <c r="L225" s="121">
        <v>0</v>
      </c>
      <c r="M225" s="121">
        <v>179283</v>
      </c>
      <c r="N225" s="118">
        <f t="shared" si="15"/>
        <v>3324000</v>
      </c>
      <c r="O225" s="121">
        <v>0</v>
      </c>
      <c r="P225" s="121">
        <f t="shared" si="14"/>
        <v>0</v>
      </c>
    </row>
    <row r="226" spans="1:16" ht="25.15" hidden="1" x14ac:dyDescent="0.25">
      <c r="A226" s="125" t="s">
        <v>479</v>
      </c>
      <c r="B226" s="125" t="s">
        <v>100</v>
      </c>
      <c r="C226" s="126" t="s">
        <v>480</v>
      </c>
      <c r="D226" s="121">
        <v>40000000</v>
      </c>
      <c r="E226" s="121">
        <v>0</v>
      </c>
      <c r="F226" s="121">
        <v>40000000</v>
      </c>
      <c r="G226" s="121">
        <v>39840637</v>
      </c>
      <c r="H226" s="121">
        <v>32445424</v>
      </c>
      <c r="I226" s="121">
        <f t="shared" si="12"/>
        <v>81.113559999999993</v>
      </c>
      <c r="J226" s="121">
        <v>16222712</v>
      </c>
      <c r="K226" s="121">
        <f t="shared" si="13"/>
        <v>50</v>
      </c>
      <c r="L226" s="121">
        <v>16222712</v>
      </c>
      <c r="M226" s="121">
        <v>159363</v>
      </c>
      <c r="N226" s="118">
        <f t="shared" si="15"/>
        <v>7554576</v>
      </c>
      <c r="O226" s="121">
        <v>0</v>
      </c>
      <c r="P226" s="121">
        <f t="shared" si="14"/>
        <v>50</v>
      </c>
    </row>
    <row r="227" spans="1:16" ht="12.6" x14ac:dyDescent="0.25">
      <c r="A227" s="127" t="s">
        <v>329</v>
      </c>
      <c r="B227" s="128"/>
      <c r="C227" s="130" t="s">
        <v>62</v>
      </c>
      <c r="D227" s="129">
        <v>16521349180.639999</v>
      </c>
      <c r="E227" s="129">
        <v>6225593082.1999998</v>
      </c>
      <c r="F227" s="129">
        <f>+F220+F217+F204+F192+F170+F158+F153+F149</f>
        <v>22746942262.84</v>
      </c>
      <c r="G227" s="129">
        <f t="shared" ref="G227:L227" si="16">+G220+G217+G204+G192+G170+G158+G153+G149</f>
        <v>11544212090.66</v>
      </c>
      <c r="H227" s="129">
        <f t="shared" si="16"/>
        <v>7262641732</v>
      </c>
      <c r="I227" s="129">
        <f t="shared" si="12"/>
        <v>31.927991235395371</v>
      </c>
      <c r="J227" s="129">
        <f t="shared" si="16"/>
        <v>2199781520</v>
      </c>
      <c r="K227" s="129">
        <f t="shared" si="13"/>
        <v>30.288999529021517</v>
      </c>
      <c r="L227" s="129">
        <f t="shared" si="16"/>
        <v>2199781520</v>
      </c>
      <c r="M227" s="129">
        <v>11202730172.18</v>
      </c>
      <c r="N227" s="129">
        <f>+F227-H227</f>
        <v>15484300530.84</v>
      </c>
      <c r="O227" s="129">
        <v>0</v>
      </c>
      <c r="P227" s="129">
        <f t="shared" si="14"/>
        <v>30.288999529021517</v>
      </c>
    </row>
    <row r="228" spans="1:16" ht="12.6" hidden="1" x14ac:dyDescent="0.25">
      <c r="A228" s="122" t="s">
        <v>481</v>
      </c>
      <c r="B228" s="123"/>
      <c r="C228" s="123"/>
      <c r="D228" s="118">
        <v>1793779285.8</v>
      </c>
      <c r="E228" s="118">
        <v>0</v>
      </c>
      <c r="F228" s="118">
        <v>1793779285.8</v>
      </c>
      <c r="G228" s="118">
        <v>1722938685.8</v>
      </c>
      <c r="H228" s="118">
        <f>+H229</f>
        <v>1722938685.8</v>
      </c>
      <c r="I228" s="118">
        <f t="shared" si="12"/>
        <v>96.050762735371535</v>
      </c>
      <c r="J228" s="118">
        <v>491206303.19999999</v>
      </c>
      <c r="K228" s="118">
        <f t="shared" si="13"/>
        <v>28.509795923000102</v>
      </c>
      <c r="L228" s="118">
        <v>491206303.19999999</v>
      </c>
      <c r="M228" s="118">
        <v>70840600</v>
      </c>
      <c r="N228" s="118">
        <f t="shared" ref="N228:N239" si="17">+F228-H228</f>
        <v>70840600</v>
      </c>
      <c r="O228" s="118">
        <v>0</v>
      </c>
      <c r="P228" s="118">
        <f t="shared" si="14"/>
        <v>28.509795923000102</v>
      </c>
    </row>
    <row r="229" spans="1:16" ht="12.6" hidden="1" x14ac:dyDescent="0.25">
      <c r="A229" s="122" t="s">
        <v>483</v>
      </c>
      <c r="B229" s="123"/>
      <c r="C229" s="124" t="s">
        <v>484</v>
      </c>
      <c r="D229" s="118">
        <v>1793779285.8</v>
      </c>
      <c r="E229" s="118">
        <v>0</v>
      </c>
      <c r="F229" s="118">
        <v>1793779285.8</v>
      </c>
      <c r="G229" s="118">
        <v>1722938685.8</v>
      </c>
      <c r="H229" s="118">
        <v>1722938685.8</v>
      </c>
      <c r="I229" s="118">
        <f t="shared" si="12"/>
        <v>96.050762735371535</v>
      </c>
      <c r="J229" s="118">
        <v>491206303.19999999</v>
      </c>
      <c r="K229" s="118">
        <f t="shared" si="13"/>
        <v>28.509795923000102</v>
      </c>
      <c r="L229" s="118">
        <v>491206303.19999999</v>
      </c>
      <c r="M229" s="118">
        <v>70840600</v>
      </c>
      <c r="N229" s="118">
        <f t="shared" si="17"/>
        <v>70840600</v>
      </c>
      <c r="O229" s="118">
        <v>0</v>
      </c>
      <c r="P229" s="118">
        <f t="shared" si="14"/>
        <v>28.509795923000102</v>
      </c>
    </row>
    <row r="230" spans="1:16" ht="12.6" hidden="1" x14ac:dyDescent="0.25">
      <c r="A230" s="122" t="s">
        <v>485</v>
      </c>
      <c r="B230" s="123"/>
      <c r="C230" s="124" t="s">
        <v>25</v>
      </c>
      <c r="D230" s="118">
        <v>1793779285.8</v>
      </c>
      <c r="E230" s="118">
        <v>0</v>
      </c>
      <c r="F230" s="118">
        <v>1793779285.8</v>
      </c>
      <c r="G230" s="118">
        <v>1722938685.8</v>
      </c>
      <c r="H230" s="118">
        <v>1722938685.8</v>
      </c>
      <c r="I230" s="118">
        <f t="shared" si="12"/>
        <v>96.050762735371535</v>
      </c>
      <c r="J230" s="118">
        <v>491206303.19999999</v>
      </c>
      <c r="K230" s="118">
        <f t="shared" si="13"/>
        <v>28.509795923000102</v>
      </c>
      <c r="L230" s="118">
        <v>491206303.19999999</v>
      </c>
      <c r="M230" s="118">
        <v>70840600</v>
      </c>
      <c r="N230" s="118">
        <f t="shared" si="17"/>
        <v>70840600</v>
      </c>
      <c r="O230" s="118">
        <v>0</v>
      </c>
      <c r="P230" s="118">
        <f t="shared" si="14"/>
        <v>28.509795923000102</v>
      </c>
    </row>
    <row r="231" spans="1:16" ht="12.6" hidden="1" x14ac:dyDescent="0.25">
      <c r="A231" s="122" t="s">
        <v>486</v>
      </c>
      <c r="B231" s="123"/>
      <c r="C231" s="124" t="s">
        <v>75</v>
      </c>
      <c r="D231" s="118">
        <v>1793779285.8</v>
      </c>
      <c r="E231" s="118">
        <v>0</v>
      </c>
      <c r="F231" s="118">
        <v>1793779285.8</v>
      </c>
      <c r="G231" s="118">
        <v>1722938685.8</v>
      </c>
      <c r="H231" s="118">
        <v>1722938685.8</v>
      </c>
      <c r="I231" s="118">
        <f t="shared" si="12"/>
        <v>96.050762735371535</v>
      </c>
      <c r="J231" s="118">
        <v>491206303.19999999</v>
      </c>
      <c r="K231" s="118">
        <f t="shared" si="13"/>
        <v>28.509795923000102</v>
      </c>
      <c r="L231" s="118">
        <v>491206303.19999999</v>
      </c>
      <c r="M231" s="118">
        <v>70840600</v>
      </c>
      <c r="N231" s="118">
        <f t="shared" si="17"/>
        <v>70840600</v>
      </c>
      <c r="O231" s="118">
        <v>0</v>
      </c>
      <c r="P231" s="118">
        <f t="shared" si="14"/>
        <v>28.509795923000102</v>
      </c>
    </row>
    <row r="232" spans="1:16" ht="12.6" x14ac:dyDescent="0.25">
      <c r="A232" s="114" t="s">
        <v>487</v>
      </c>
      <c r="B232" s="115"/>
      <c r="C232" s="116" t="s">
        <v>488</v>
      </c>
      <c r="D232" s="117">
        <v>88934460</v>
      </c>
      <c r="E232" s="117">
        <v>0</v>
      </c>
      <c r="F232" s="117">
        <v>88934460</v>
      </c>
      <c r="G232" s="117">
        <v>67917424</v>
      </c>
      <c r="H232" s="117">
        <v>67917424</v>
      </c>
      <c r="I232" s="117">
        <f t="shared" si="12"/>
        <v>76.367950061202379</v>
      </c>
      <c r="J232" s="117">
        <v>33958712</v>
      </c>
      <c r="K232" s="117">
        <f t="shared" si="13"/>
        <v>50</v>
      </c>
      <c r="L232" s="117">
        <v>33958712</v>
      </c>
      <c r="M232" s="117">
        <v>21017036</v>
      </c>
      <c r="N232" s="117">
        <f t="shared" si="17"/>
        <v>21017036</v>
      </c>
      <c r="O232" s="117">
        <v>0</v>
      </c>
      <c r="P232" s="117">
        <f t="shared" si="14"/>
        <v>50</v>
      </c>
    </row>
    <row r="233" spans="1:16" x14ac:dyDescent="0.2">
      <c r="A233" s="125" t="s">
        <v>489</v>
      </c>
      <c r="B233" s="125" t="s">
        <v>308</v>
      </c>
      <c r="C233" s="126" t="s">
        <v>490</v>
      </c>
      <c r="D233" s="121">
        <v>87399210</v>
      </c>
      <c r="E233" s="121">
        <v>0</v>
      </c>
      <c r="F233" s="121">
        <v>87399210</v>
      </c>
      <c r="G233" s="121">
        <v>67917424</v>
      </c>
      <c r="H233" s="121">
        <v>67917424</v>
      </c>
      <c r="I233" s="121">
        <f t="shared" si="12"/>
        <v>77.709425519978964</v>
      </c>
      <c r="J233" s="121">
        <v>33958712</v>
      </c>
      <c r="K233" s="121">
        <f t="shared" si="13"/>
        <v>50</v>
      </c>
      <c r="L233" s="121">
        <v>33958712</v>
      </c>
      <c r="M233" s="121">
        <v>19481786</v>
      </c>
      <c r="N233" s="118">
        <f t="shared" si="17"/>
        <v>19481786</v>
      </c>
      <c r="O233" s="121">
        <v>0</v>
      </c>
      <c r="P233" s="121">
        <f t="shared" si="14"/>
        <v>50</v>
      </c>
    </row>
    <row r="234" spans="1:16" ht="12.6" x14ac:dyDescent="0.25">
      <c r="A234" s="125" t="s">
        <v>491</v>
      </c>
      <c r="B234" s="125" t="s">
        <v>308</v>
      </c>
      <c r="C234" s="126" t="s">
        <v>492</v>
      </c>
      <c r="D234" s="121">
        <v>1535250</v>
      </c>
      <c r="E234" s="121">
        <v>0</v>
      </c>
      <c r="F234" s="121">
        <v>1535250</v>
      </c>
      <c r="G234" s="121">
        <v>0</v>
      </c>
      <c r="H234" s="121">
        <v>0</v>
      </c>
      <c r="I234" s="121">
        <f t="shared" si="12"/>
        <v>0</v>
      </c>
      <c r="J234" s="121">
        <v>0</v>
      </c>
      <c r="K234" s="121">
        <v>0</v>
      </c>
      <c r="L234" s="121">
        <v>0</v>
      </c>
      <c r="M234" s="121">
        <v>1535250</v>
      </c>
      <c r="N234" s="118">
        <f t="shared" si="17"/>
        <v>1535250</v>
      </c>
      <c r="O234" s="121">
        <v>0</v>
      </c>
      <c r="P234" s="121">
        <v>0</v>
      </c>
    </row>
    <row r="235" spans="1:16" ht="12.6" x14ac:dyDescent="0.25">
      <c r="A235" s="114" t="s">
        <v>493</v>
      </c>
      <c r="B235" s="115"/>
      <c r="C235" s="116" t="s">
        <v>75</v>
      </c>
      <c r="D235" s="117">
        <v>1704844825.8</v>
      </c>
      <c r="E235" s="117">
        <v>0</v>
      </c>
      <c r="F235" s="117">
        <v>1704844825.8</v>
      </c>
      <c r="G235" s="117">
        <v>1655021261.8</v>
      </c>
      <c r="H235" s="117">
        <v>1655021261.8</v>
      </c>
      <c r="I235" s="117">
        <f t="shared" si="12"/>
        <v>97.077530855242486</v>
      </c>
      <c r="J235" s="117">
        <v>457247591.19999999</v>
      </c>
      <c r="K235" s="117">
        <f t="shared" si="13"/>
        <v>27.627898308853009</v>
      </c>
      <c r="L235" s="117">
        <v>457247591.19999999</v>
      </c>
      <c r="M235" s="117">
        <v>49823564</v>
      </c>
      <c r="N235" s="117">
        <f t="shared" si="17"/>
        <v>49823564</v>
      </c>
      <c r="O235" s="117">
        <v>0</v>
      </c>
      <c r="P235" s="117">
        <f t="shared" si="14"/>
        <v>27.627898308853009</v>
      </c>
    </row>
    <row r="236" spans="1:16" ht="27" x14ac:dyDescent="0.2">
      <c r="A236" s="122" t="s">
        <v>494</v>
      </c>
      <c r="B236" s="123"/>
      <c r="C236" s="124" t="s">
        <v>495</v>
      </c>
      <c r="D236" s="118">
        <v>1660444825.8</v>
      </c>
      <c r="E236" s="118">
        <v>0</v>
      </c>
      <c r="F236" s="118">
        <v>1660444825.8</v>
      </c>
      <c r="G236" s="118">
        <v>1610621261.8</v>
      </c>
      <c r="H236" s="118">
        <v>1610621261.8</v>
      </c>
      <c r="I236" s="118">
        <f t="shared" si="12"/>
        <v>96.9993845488967</v>
      </c>
      <c r="J236" s="118">
        <v>457247591.19999999</v>
      </c>
      <c r="K236" s="118">
        <f t="shared" si="13"/>
        <v>28.389516644588973</v>
      </c>
      <c r="L236" s="118">
        <v>457247591.19999999</v>
      </c>
      <c r="M236" s="118">
        <v>49823564</v>
      </c>
      <c r="N236" s="118">
        <f t="shared" si="17"/>
        <v>49823564</v>
      </c>
      <c r="O236" s="118">
        <v>0</v>
      </c>
      <c r="P236" s="118">
        <f t="shared" si="14"/>
        <v>28.389516644588973</v>
      </c>
    </row>
    <row r="237" spans="1:16" ht="16.899999999999999" hidden="1" x14ac:dyDescent="0.25">
      <c r="A237" s="125" t="s">
        <v>496</v>
      </c>
      <c r="B237" s="125" t="s">
        <v>308</v>
      </c>
      <c r="C237" s="126" t="s">
        <v>495</v>
      </c>
      <c r="D237" s="121">
        <v>1660444825.8</v>
      </c>
      <c r="E237" s="121">
        <v>0</v>
      </c>
      <c r="F237" s="121">
        <v>1660444825.8</v>
      </c>
      <c r="G237" s="121">
        <v>1610621261.8</v>
      </c>
      <c r="H237" s="121">
        <v>1610621261.8</v>
      </c>
      <c r="I237" s="121">
        <f t="shared" si="12"/>
        <v>96.9993845488967</v>
      </c>
      <c r="J237" s="121">
        <v>457247591.19999999</v>
      </c>
      <c r="K237" s="121">
        <f t="shared" si="13"/>
        <v>28.389516644588973</v>
      </c>
      <c r="L237" s="121">
        <v>457247591.19999999</v>
      </c>
      <c r="M237" s="121">
        <v>49823564</v>
      </c>
      <c r="N237" s="118">
        <f t="shared" si="17"/>
        <v>49823564</v>
      </c>
      <c r="O237" s="121">
        <v>0</v>
      </c>
      <c r="P237" s="121">
        <f t="shared" si="14"/>
        <v>28.389516644588973</v>
      </c>
    </row>
    <row r="238" spans="1:16" ht="18" x14ac:dyDescent="0.2">
      <c r="A238" s="122" t="s">
        <v>497</v>
      </c>
      <c r="B238" s="123"/>
      <c r="C238" s="124" t="s">
        <v>498</v>
      </c>
      <c r="D238" s="118">
        <v>44400000</v>
      </c>
      <c r="E238" s="118">
        <v>0</v>
      </c>
      <c r="F238" s="118">
        <v>44400000</v>
      </c>
      <c r="G238" s="118">
        <v>44400000</v>
      </c>
      <c r="H238" s="118">
        <v>44400000</v>
      </c>
      <c r="I238" s="118">
        <f t="shared" si="12"/>
        <v>100</v>
      </c>
      <c r="J238" s="118">
        <v>0</v>
      </c>
      <c r="K238" s="118">
        <f t="shared" si="13"/>
        <v>0</v>
      </c>
      <c r="L238" s="118">
        <v>0</v>
      </c>
      <c r="M238" s="118">
        <v>0</v>
      </c>
      <c r="N238" s="118">
        <f t="shared" si="17"/>
        <v>0</v>
      </c>
      <c r="O238" s="118">
        <v>0</v>
      </c>
      <c r="P238" s="118">
        <f t="shared" si="14"/>
        <v>0</v>
      </c>
    </row>
    <row r="239" spans="1:16" ht="16.899999999999999" hidden="1" x14ac:dyDescent="0.25">
      <c r="A239" s="125" t="s">
        <v>499</v>
      </c>
      <c r="B239" s="125" t="s">
        <v>308</v>
      </c>
      <c r="C239" s="126" t="s">
        <v>498</v>
      </c>
      <c r="D239" s="121">
        <v>44400000</v>
      </c>
      <c r="E239" s="121">
        <v>0</v>
      </c>
      <c r="F239" s="121">
        <v>44400000</v>
      </c>
      <c r="G239" s="121">
        <v>44400000</v>
      </c>
      <c r="H239" s="121">
        <v>44400000</v>
      </c>
      <c r="I239" s="121">
        <f t="shared" si="12"/>
        <v>100</v>
      </c>
      <c r="J239" s="121">
        <v>0</v>
      </c>
      <c r="K239" s="121">
        <f t="shared" si="13"/>
        <v>0</v>
      </c>
      <c r="L239" s="121">
        <v>0</v>
      </c>
      <c r="M239" s="121">
        <v>0</v>
      </c>
      <c r="N239" s="118">
        <f t="shared" si="17"/>
        <v>0</v>
      </c>
      <c r="O239" s="121">
        <v>0</v>
      </c>
      <c r="P239" s="121">
        <f t="shared" si="14"/>
        <v>0</v>
      </c>
    </row>
    <row r="240" spans="1:16" ht="12.6" x14ac:dyDescent="0.25">
      <c r="A240" s="128"/>
      <c r="B240" s="128"/>
      <c r="C240" s="130" t="s">
        <v>482</v>
      </c>
      <c r="D240" s="131">
        <f>+D228</f>
        <v>1793779285.8</v>
      </c>
      <c r="E240" s="131">
        <f t="shared" ref="E240:O240" si="18">+E228</f>
        <v>0</v>
      </c>
      <c r="F240" s="131">
        <f>+F235+F232</f>
        <v>1793779285.8</v>
      </c>
      <c r="G240" s="131">
        <f t="shared" si="18"/>
        <v>1722938685.8</v>
      </c>
      <c r="H240" s="131">
        <f>+H235+H232</f>
        <v>1722938685.8</v>
      </c>
      <c r="I240" s="131">
        <f t="shared" si="12"/>
        <v>96.050762735371535</v>
      </c>
      <c r="J240" s="131">
        <f>+J235+J232</f>
        <v>491206303.19999999</v>
      </c>
      <c r="K240" s="131">
        <f t="shared" si="13"/>
        <v>28.509795923000102</v>
      </c>
      <c r="L240" s="131">
        <f>+L235+L232</f>
        <v>491206303.19999999</v>
      </c>
      <c r="M240" s="131">
        <f t="shared" si="18"/>
        <v>70840600</v>
      </c>
      <c r="N240" s="131">
        <f t="shared" si="18"/>
        <v>70840600</v>
      </c>
      <c r="O240" s="131">
        <f t="shared" si="18"/>
        <v>0</v>
      </c>
      <c r="P240" s="131">
        <f t="shared" si="14"/>
        <v>28.509795923000102</v>
      </c>
    </row>
    <row r="241" spans="1:16" ht="12.6" x14ac:dyDescent="0.25">
      <c r="A241" s="128"/>
      <c r="B241" s="128"/>
      <c r="C241" s="132" t="s">
        <v>63</v>
      </c>
      <c r="D241" s="131" t="e">
        <f>+#REF!+D240</f>
        <v>#REF!</v>
      </c>
      <c r="E241" s="131" t="e">
        <f>+#REF!+E240</f>
        <v>#REF!</v>
      </c>
      <c r="F241" s="131">
        <f>+F148+F227+F240</f>
        <v>32273120917.639999</v>
      </c>
      <c r="G241" s="131">
        <f>+G148+G227+G240</f>
        <v>20207604331.459999</v>
      </c>
      <c r="H241" s="131">
        <f>+H148+H227+H240</f>
        <v>12868800659.559999</v>
      </c>
      <c r="I241" s="131">
        <f t="shared" si="12"/>
        <v>39.874670604063297</v>
      </c>
      <c r="J241" s="131">
        <f>+J148+J227+J240</f>
        <v>5105190240.4499998</v>
      </c>
      <c r="K241" s="131">
        <f t="shared" si="13"/>
        <v>39.671064736381986</v>
      </c>
      <c r="L241" s="131">
        <f>+L148+L227+L240</f>
        <v>5105190240.4499998</v>
      </c>
      <c r="M241" s="131">
        <f>+M148+M227+M240</f>
        <v>12065516586.18</v>
      </c>
      <c r="N241" s="131">
        <f>+N148+N227+N240</f>
        <v>19404320258.080002</v>
      </c>
      <c r="O241" s="131">
        <f>+O148+O227+O240</f>
        <v>0</v>
      </c>
      <c r="P241" s="131">
        <f t="shared" si="14"/>
        <v>39.671064736381986</v>
      </c>
    </row>
    <row r="244" spans="1:16" x14ac:dyDescent="0.2"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</sheetData>
  <mergeCells count="4">
    <mergeCell ref="A5:B5"/>
    <mergeCell ref="A1:P1"/>
    <mergeCell ref="A2:P2"/>
    <mergeCell ref="A3:P3"/>
  </mergeCells>
  <pageMargins left="0.75" right="0.75" top="1" bottom="1" header="0" footer="0"/>
  <pageSetup paperSize="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"/>
  <sheetViews>
    <sheetView topLeftCell="D200" zoomScaleNormal="100" workbookViewId="0">
      <selection activeCell="J193" sqref="J193"/>
    </sheetView>
  </sheetViews>
  <sheetFormatPr baseColWidth="10" defaultRowHeight="12.75" x14ac:dyDescent="0.2"/>
  <cols>
    <col min="1" max="1" width="10.5703125" style="1" hidden="1" customWidth="1"/>
    <col min="2" max="2" width="4.7109375" style="1" hidden="1" customWidth="1"/>
    <col min="3" max="3" width="48.85546875" style="76" customWidth="1"/>
    <col min="4" max="4" width="16.28515625" style="172" bestFit="1" customWidth="1"/>
    <col min="5" max="5" width="15.7109375" style="172" bestFit="1" customWidth="1"/>
    <col min="6" max="6" width="12.140625" style="172" bestFit="1" customWidth="1"/>
    <col min="7" max="7" width="15.28515625" style="172" bestFit="1" customWidth="1"/>
    <col min="8" max="8" width="12.140625" style="172" bestFit="1" customWidth="1"/>
    <col min="9" max="9" width="15.5703125" style="172" customWidth="1"/>
    <col min="10" max="10" width="15" style="172" bestFit="1" customWidth="1"/>
    <col min="11" max="11" width="12.85546875" style="172" bestFit="1" customWidth="1"/>
    <col min="12" max="12" width="13.85546875" style="172" bestFit="1" customWidth="1"/>
    <col min="13" max="13" width="11.85546875" style="172" bestFit="1" customWidth="1"/>
    <col min="14" max="15" width="14.7109375" style="172" bestFit="1" customWidth="1"/>
    <col min="16" max="16" width="13.85546875" style="172" bestFit="1" customWidth="1"/>
    <col min="17" max="245" width="11.5703125" style="1"/>
    <col min="246" max="246" width="14.42578125" style="1" customWidth="1"/>
    <col min="247" max="247" width="4.28515625" style="1" customWidth="1"/>
    <col min="248" max="248" width="58.28515625" style="1" customWidth="1"/>
    <col min="249" max="257" width="17.7109375" style="1" customWidth="1"/>
    <col min="258" max="258" width="13.42578125" style="1" customWidth="1"/>
    <col min="259" max="501" width="11.5703125" style="1"/>
    <col min="502" max="502" width="14.42578125" style="1" customWidth="1"/>
    <col min="503" max="503" width="4.28515625" style="1" customWidth="1"/>
    <col min="504" max="504" width="58.28515625" style="1" customWidth="1"/>
    <col min="505" max="513" width="17.7109375" style="1" customWidth="1"/>
    <col min="514" max="514" width="13.42578125" style="1" customWidth="1"/>
    <col min="515" max="757" width="11.5703125" style="1"/>
    <col min="758" max="758" width="14.42578125" style="1" customWidth="1"/>
    <col min="759" max="759" width="4.28515625" style="1" customWidth="1"/>
    <col min="760" max="760" width="58.28515625" style="1" customWidth="1"/>
    <col min="761" max="769" width="17.7109375" style="1" customWidth="1"/>
    <col min="770" max="770" width="13.42578125" style="1" customWidth="1"/>
    <col min="771" max="1013" width="11.5703125" style="1"/>
    <col min="1014" max="1014" width="14.42578125" style="1" customWidth="1"/>
    <col min="1015" max="1015" width="4.28515625" style="1" customWidth="1"/>
    <col min="1016" max="1016" width="58.28515625" style="1" customWidth="1"/>
    <col min="1017" max="1025" width="17.7109375" style="1" customWidth="1"/>
    <col min="1026" max="1026" width="13.42578125" style="1" customWidth="1"/>
    <col min="1027" max="1269" width="11.5703125" style="1"/>
    <col min="1270" max="1270" width="14.42578125" style="1" customWidth="1"/>
    <col min="1271" max="1271" width="4.28515625" style="1" customWidth="1"/>
    <col min="1272" max="1272" width="58.28515625" style="1" customWidth="1"/>
    <col min="1273" max="1281" width="17.7109375" style="1" customWidth="1"/>
    <col min="1282" max="1282" width="13.42578125" style="1" customWidth="1"/>
    <col min="1283" max="1525" width="11.5703125" style="1"/>
    <col min="1526" max="1526" width="14.42578125" style="1" customWidth="1"/>
    <col min="1527" max="1527" width="4.28515625" style="1" customWidth="1"/>
    <col min="1528" max="1528" width="58.28515625" style="1" customWidth="1"/>
    <col min="1529" max="1537" width="17.7109375" style="1" customWidth="1"/>
    <col min="1538" max="1538" width="13.42578125" style="1" customWidth="1"/>
    <col min="1539" max="1781" width="11.5703125" style="1"/>
    <col min="1782" max="1782" width="14.42578125" style="1" customWidth="1"/>
    <col min="1783" max="1783" width="4.28515625" style="1" customWidth="1"/>
    <col min="1784" max="1784" width="58.28515625" style="1" customWidth="1"/>
    <col min="1785" max="1793" width="17.7109375" style="1" customWidth="1"/>
    <col min="1794" max="1794" width="13.42578125" style="1" customWidth="1"/>
    <col min="1795" max="2037" width="11.5703125" style="1"/>
    <col min="2038" max="2038" width="14.42578125" style="1" customWidth="1"/>
    <col min="2039" max="2039" width="4.28515625" style="1" customWidth="1"/>
    <col min="2040" max="2040" width="58.28515625" style="1" customWidth="1"/>
    <col min="2041" max="2049" width="17.7109375" style="1" customWidth="1"/>
    <col min="2050" max="2050" width="13.42578125" style="1" customWidth="1"/>
    <col min="2051" max="2293" width="11.5703125" style="1"/>
    <col min="2294" max="2294" width="14.42578125" style="1" customWidth="1"/>
    <col min="2295" max="2295" width="4.28515625" style="1" customWidth="1"/>
    <col min="2296" max="2296" width="58.28515625" style="1" customWidth="1"/>
    <col min="2297" max="2305" width="17.7109375" style="1" customWidth="1"/>
    <col min="2306" max="2306" width="13.42578125" style="1" customWidth="1"/>
    <col min="2307" max="2549" width="11.5703125" style="1"/>
    <col min="2550" max="2550" width="14.42578125" style="1" customWidth="1"/>
    <col min="2551" max="2551" width="4.28515625" style="1" customWidth="1"/>
    <col min="2552" max="2552" width="58.28515625" style="1" customWidth="1"/>
    <col min="2553" max="2561" width="17.7109375" style="1" customWidth="1"/>
    <col min="2562" max="2562" width="13.42578125" style="1" customWidth="1"/>
    <col min="2563" max="2805" width="11.5703125" style="1"/>
    <col min="2806" max="2806" width="14.42578125" style="1" customWidth="1"/>
    <col min="2807" max="2807" width="4.28515625" style="1" customWidth="1"/>
    <col min="2808" max="2808" width="58.28515625" style="1" customWidth="1"/>
    <col min="2809" max="2817" width="17.7109375" style="1" customWidth="1"/>
    <col min="2818" max="2818" width="13.42578125" style="1" customWidth="1"/>
    <col min="2819" max="3061" width="11.5703125" style="1"/>
    <col min="3062" max="3062" width="14.42578125" style="1" customWidth="1"/>
    <col min="3063" max="3063" width="4.28515625" style="1" customWidth="1"/>
    <col min="3064" max="3064" width="58.28515625" style="1" customWidth="1"/>
    <col min="3065" max="3073" width="17.7109375" style="1" customWidth="1"/>
    <col min="3074" max="3074" width="13.42578125" style="1" customWidth="1"/>
    <col min="3075" max="3317" width="11.5703125" style="1"/>
    <col min="3318" max="3318" width="14.42578125" style="1" customWidth="1"/>
    <col min="3319" max="3319" width="4.28515625" style="1" customWidth="1"/>
    <col min="3320" max="3320" width="58.28515625" style="1" customWidth="1"/>
    <col min="3321" max="3329" width="17.7109375" style="1" customWidth="1"/>
    <col min="3330" max="3330" width="13.42578125" style="1" customWidth="1"/>
    <col min="3331" max="3573" width="11.5703125" style="1"/>
    <col min="3574" max="3574" width="14.42578125" style="1" customWidth="1"/>
    <col min="3575" max="3575" width="4.28515625" style="1" customWidth="1"/>
    <col min="3576" max="3576" width="58.28515625" style="1" customWidth="1"/>
    <col min="3577" max="3585" width="17.7109375" style="1" customWidth="1"/>
    <col min="3586" max="3586" width="13.42578125" style="1" customWidth="1"/>
    <col min="3587" max="3829" width="11.5703125" style="1"/>
    <col min="3830" max="3830" width="14.42578125" style="1" customWidth="1"/>
    <col min="3831" max="3831" width="4.28515625" style="1" customWidth="1"/>
    <col min="3832" max="3832" width="58.28515625" style="1" customWidth="1"/>
    <col min="3833" max="3841" width="17.7109375" style="1" customWidth="1"/>
    <col min="3842" max="3842" width="13.42578125" style="1" customWidth="1"/>
    <col min="3843" max="4085" width="11.5703125" style="1"/>
    <col min="4086" max="4086" width="14.42578125" style="1" customWidth="1"/>
    <col min="4087" max="4087" width="4.28515625" style="1" customWidth="1"/>
    <col min="4088" max="4088" width="58.28515625" style="1" customWidth="1"/>
    <col min="4089" max="4097" width="17.7109375" style="1" customWidth="1"/>
    <col min="4098" max="4098" width="13.42578125" style="1" customWidth="1"/>
    <col min="4099" max="4341" width="11.5703125" style="1"/>
    <col min="4342" max="4342" width="14.42578125" style="1" customWidth="1"/>
    <col min="4343" max="4343" width="4.28515625" style="1" customWidth="1"/>
    <col min="4344" max="4344" width="58.28515625" style="1" customWidth="1"/>
    <col min="4345" max="4353" width="17.7109375" style="1" customWidth="1"/>
    <col min="4354" max="4354" width="13.42578125" style="1" customWidth="1"/>
    <col min="4355" max="4597" width="11.5703125" style="1"/>
    <col min="4598" max="4598" width="14.42578125" style="1" customWidth="1"/>
    <col min="4599" max="4599" width="4.28515625" style="1" customWidth="1"/>
    <col min="4600" max="4600" width="58.28515625" style="1" customWidth="1"/>
    <col min="4601" max="4609" width="17.7109375" style="1" customWidth="1"/>
    <col min="4610" max="4610" width="13.42578125" style="1" customWidth="1"/>
    <col min="4611" max="4853" width="11.5703125" style="1"/>
    <col min="4854" max="4854" width="14.42578125" style="1" customWidth="1"/>
    <col min="4855" max="4855" width="4.28515625" style="1" customWidth="1"/>
    <col min="4856" max="4856" width="58.28515625" style="1" customWidth="1"/>
    <col min="4857" max="4865" width="17.7109375" style="1" customWidth="1"/>
    <col min="4866" max="4866" width="13.42578125" style="1" customWidth="1"/>
    <col min="4867" max="5109" width="11.5703125" style="1"/>
    <col min="5110" max="5110" width="14.42578125" style="1" customWidth="1"/>
    <col min="5111" max="5111" width="4.28515625" style="1" customWidth="1"/>
    <col min="5112" max="5112" width="58.28515625" style="1" customWidth="1"/>
    <col min="5113" max="5121" width="17.7109375" style="1" customWidth="1"/>
    <col min="5122" max="5122" width="13.42578125" style="1" customWidth="1"/>
    <col min="5123" max="5365" width="11.5703125" style="1"/>
    <col min="5366" max="5366" width="14.42578125" style="1" customWidth="1"/>
    <col min="5367" max="5367" width="4.28515625" style="1" customWidth="1"/>
    <col min="5368" max="5368" width="58.28515625" style="1" customWidth="1"/>
    <col min="5369" max="5377" width="17.7109375" style="1" customWidth="1"/>
    <col min="5378" max="5378" width="13.42578125" style="1" customWidth="1"/>
    <col min="5379" max="5621" width="11.5703125" style="1"/>
    <col min="5622" max="5622" width="14.42578125" style="1" customWidth="1"/>
    <col min="5623" max="5623" width="4.28515625" style="1" customWidth="1"/>
    <col min="5624" max="5624" width="58.28515625" style="1" customWidth="1"/>
    <col min="5625" max="5633" width="17.7109375" style="1" customWidth="1"/>
    <col min="5634" max="5634" width="13.42578125" style="1" customWidth="1"/>
    <col min="5635" max="5877" width="11.5703125" style="1"/>
    <col min="5878" max="5878" width="14.42578125" style="1" customWidth="1"/>
    <col min="5879" max="5879" width="4.28515625" style="1" customWidth="1"/>
    <col min="5880" max="5880" width="58.28515625" style="1" customWidth="1"/>
    <col min="5881" max="5889" width="17.7109375" style="1" customWidth="1"/>
    <col min="5890" max="5890" width="13.42578125" style="1" customWidth="1"/>
    <col min="5891" max="6133" width="11.5703125" style="1"/>
    <col min="6134" max="6134" width="14.42578125" style="1" customWidth="1"/>
    <col min="6135" max="6135" width="4.28515625" style="1" customWidth="1"/>
    <col min="6136" max="6136" width="58.28515625" style="1" customWidth="1"/>
    <col min="6137" max="6145" width="17.7109375" style="1" customWidth="1"/>
    <col min="6146" max="6146" width="13.42578125" style="1" customWidth="1"/>
    <col min="6147" max="6389" width="11.5703125" style="1"/>
    <col min="6390" max="6390" width="14.42578125" style="1" customWidth="1"/>
    <col min="6391" max="6391" width="4.28515625" style="1" customWidth="1"/>
    <col min="6392" max="6392" width="58.28515625" style="1" customWidth="1"/>
    <col min="6393" max="6401" width="17.7109375" style="1" customWidth="1"/>
    <col min="6402" max="6402" width="13.42578125" style="1" customWidth="1"/>
    <col min="6403" max="6645" width="11.5703125" style="1"/>
    <col min="6646" max="6646" width="14.42578125" style="1" customWidth="1"/>
    <col min="6647" max="6647" width="4.28515625" style="1" customWidth="1"/>
    <col min="6648" max="6648" width="58.28515625" style="1" customWidth="1"/>
    <col min="6649" max="6657" width="17.7109375" style="1" customWidth="1"/>
    <col min="6658" max="6658" width="13.42578125" style="1" customWidth="1"/>
    <col min="6659" max="6901" width="11.5703125" style="1"/>
    <col min="6902" max="6902" width="14.42578125" style="1" customWidth="1"/>
    <col min="6903" max="6903" width="4.28515625" style="1" customWidth="1"/>
    <col min="6904" max="6904" width="58.28515625" style="1" customWidth="1"/>
    <col min="6905" max="6913" width="17.7109375" style="1" customWidth="1"/>
    <col min="6914" max="6914" width="13.42578125" style="1" customWidth="1"/>
    <col min="6915" max="7157" width="11.5703125" style="1"/>
    <col min="7158" max="7158" width="14.42578125" style="1" customWidth="1"/>
    <col min="7159" max="7159" width="4.28515625" style="1" customWidth="1"/>
    <col min="7160" max="7160" width="58.28515625" style="1" customWidth="1"/>
    <col min="7161" max="7169" width="17.7109375" style="1" customWidth="1"/>
    <col min="7170" max="7170" width="13.42578125" style="1" customWidth="1"/>
    <col min="7171" max="7413" width="11.5703125" style="1"/>
    <col min="7414" max="7414" width="14.42578125" style="1" customWidth="1"/>
    <col min="7415" max="7415" width="4.28515625" style="1" customWidth="1"/>
    <col min="7416" max="7416" width="58.28515625" style="1" customWidth="1"/>
    <col min="7417" max="7425" width="17.7109375" style="1" customWidth="1"/>
    <col min="7426" max="7426" width="13.42578125" style="1" customWidth="1"/>
    <col min="7427" max="7669" width="11.5703125" style="1"/>
    <col min="7670" max="7670" width="14.42578125" style="1" customWidth="1"/>
    <col min="7671" max="7671" width="4.28515625" style="1" customWidth="1"/>
    <col min="7672" max="7672" width="58.28515625" style="1" customWidth="1"/>
    <col min="7673" max="7681" width="17.7109375" style="1" customWidth="1"/>
    <col min="7682" max="7682" width="13.42578125" style="1" customWidth="1"/>
    <col min="7683" max="7925" width="11.5703125" style="1"/>
    <col min="7926" max="7926" width="14.42578125" style="1" customWidth="1"/>
    <col min="7927" max="7927" width="4.28515625" style="1" customWidth="1"/>
    <col min="7928" max="7928" width="58.28515625" style="1" customWidth="1"/>
    <col min="7929" max="7937" width="17.7109375" style="1" customWidth="1"/>
    <col min="7938" max="7938" width="13.42578125" style="1" customWidth="1"/>
    <col min="7939" max="8181" width="11.5703125" style="1"/>
    <col min="8182" max="8182" width="14.42578125" style="1" customWidth="1"/>
    <col min="8183" max="8183" width="4.28515625" style="1" customWidth="1"/>
    <col min="8184" max="8184" width="58.28515625" style="1" customWidth="1"/>
    <col min="8185" max="8193" width="17.7109375" style="1" customWidth="1"/>
    <col min="8194" max="8194" width="13.42578125" style="1" customWidth="1"/>
    <col min="8195" max="8437" width="11.5703125" style="1"/>
    <col min="8438" max="8438" width="14.42578125" style="1" customWidth="1"/>
    <col min="8439" max="8439" width="4.28515625" style="1" customWidth="1"/>
    <col min="8440" max="8440" width="58.28515625" style="1" customWidth="1"/>
    <col min="8441" max="8449" width="17.7109375" style="1" customWidth="1"/>
    <col min="8450" max="8450" width="13.42578125" style="1" customWidth="1"/>
    <col min="8451" max="8693" width="11.5703125" style="1"/>
    <col min="8694" max="8694" width="14.42578125" style="1" customWidth="1"/>
    <col min="8695" max="8695" width="4.28515625" style="1" customWidth="1"/>
    <col min="8696" max="8696" width="58.28515625" style="1" customWidth="1"/>
    <col min="8697" max="8705" width="17.7109375" style="1" customWidth="1"/>
    <col min="8706" max="8706" width="13.42578125" style="1" customWidth="1"/>
    <col min="8707" max="8949" width="11.5703125" style="1"/>
    <col min="8950" max="8950" width="14.42578125" style="1" customWidth="1"/>
    <col min="8951" max="8951" width="4.28515625" style="1" customWidth="1"/>
    <col min="8952" max="8952" width="58.28515625" style="1" customWidth="1"/>
    <col min="8953" max="8961" width="17.7109375" style="1" customWidth="1"/>
    <col min="8962" max="8962" width="13.42578125" style="1" customWidth="1"/>
    <col min="8963" max="9205" width="11.5703125" style="1"/>
    <col min="9206" max="9206" width="14.42578125" style="1" customWidth="1"/>
    <col min="9207" max="9207" width="4.28515625" style="1" customWidth="1"/>
    <col min="9208" max="9208" width="58.28515625" style="1" customWidth="1"/>
    <col min="9209" max="9217" width="17.7109375" style="1" customWidth="1"/>
    <col min="9218" max="9218" width="13.42578125" style="1" customWidth="1"/>
    <col min="9219" max="9461" width="11.5703125" style="1"/>
    <col min="9462" max="9462" width="14.42578125" style="1" customWidth="1"/>
    <col min="9463" max="9463" width="4.28515625" style="1" customWidth="1"/>
    <col min="9464" max="9464" width="58.28515625" style="1" customWidth="1"/>
    <col min="9465" max="9473" width="17.7109375" style="1" customWidth="1"/>
    <col min="9474" max="9474" width="13.42578125" style="1" customWidth="1"/>
    <col min="9475" max="9717" width="11.5703125" style="1"/>
    <col min="9718" max="9718" width="14.42578125" style="1" customWidth="1"/>
    <col min="9719" max="9719" width="4.28515625" style="1" customWidth="1"/>
    <col min="9720" max="9720" width="58.28515625" style="1" customWidth="1"/>
    <col min="9721" max="9729" width="17.7109375" style="1" customWidth="1"/>
    <col min="9730" max="9730" width="13.42578125" style="1" customWidth="1"/>
    <col min="9731" max="9973" width="11.5703125" style="1"/>
    <col min="9974" max="9974" width="14.42578125" style="1" customWidth="1"/>
    <col min="9975" max="9975" width="4.28515625" style="1" customWidth="1"/>
    <col min="9976" max="9976" width="58.28515625" style="1" customWidth="1"/>
    <col min="9977" max="9985" width="17.7109375" style="1" customWidth="1"/>
    <col min="9986" max="9986" width="13.42578125" style="1" customWidth="1"/>
    <col min="9987" max="10229" width="11.5703125" style="1"/>
    <col min="10230" max="10230" width="14.42578125" style="1" customWidth="1"/>
    <col min="10231" max="10231" width="4.28515625" style="1" customWidth="1"/>
    <col min="10232" max="10232" width="58.28515625" style="1" customWidth="1"/>
    <col min="10233" max="10241" width="17.7109375" style="1" customWidth="1"/>
    <col min="10242" max="10242" width="13.42578125" style="1" customWidth="1"/>
    <col min="10243" max="10485" width="11.5703125" style="1"/>
    <col min="10486" max="10486" width="14.42578125" style="1" customWidth="1"/>
    <col min="10487" max="10487" width="4.28515625" style="1" customWidth="1"/>
    <col min="10488" max="10488" width="58.28515625" style="1" customWidth="1"/>
    <col min="10489" max="10497" width="17.7109375" style="1" customWidth="1"/>
    <col min="10498" max="10498" width="13.42578125" style="1" customWidth="1"/>
    <col min="10499" max="10741" width="11.5703125" style="1"/>
    <col min="10742" max="10742" width="14.42578125" style="1" customWidth="1"/>
    <col min="10743" max="10743" width="4.28515625" style="1" customWidth="1"/>
    <col min="10744" max="10744" width="58.28515625" style="1" customWidth="1"/>
    <col min="10745" max="10753" width="17.7109375" style="1" customWidth="1"/>
    <col min="10754" max="10754" width="13.42578125" style="1" customWidth="1"/>
    <col min="10755" max="10997" width="11.5703125" style="1"/>
    <col min="10998" max="10998" width="14.42578125" style="1" customWidth="1"/>
    <col min="10999" max="10999" width="4.28515625" style="1" customWidth="1"/>
    <col min="11000" max="11000" width="58.28515625" style="1" customWidth="1"/>
    <col min="11001" max="11009" width="17.7109375" style="1" customWidth="1"/>
    <col min="11010" max="11010" width="13.42578125" style="1" customWidth="1"/>
    <col min="11011" max="11253" width="11.5703125" style="1"/>
    <col min="11254" max="11254" width="14.42578125" style="1" customWidth="1"/>
    <col min="11255" max="11255" width="4.28515625" style="1" customWidth="1"/>
    <col min="11256" max="11256" width="58.28515625" style="1" customWidth="1"/>
    <col min="11257" max="11265" width="17.7109375" style="1" customWidth="1"/>
    <col min="11266" max="11266" width="13.42578125" style="1" customWidth="1"/>
    <col min="11267" max="11509" width="11.5703125" style="1"/>
    <col min="11510" max="11510" width="14.42578125" style="1" customWidth="1"/>
    <col min="11511" max="11511" width="4.28515625" style="1" customWidth="1"/>
    <col min="11512" max="11512" width="58.28515625" style="1" customWidth="1"/>
    <col min="11513" max="11521" width="17.7109375" style="1" customWidth="1"/>
    <col min="11522" max="11522" width="13.42578125" style="1" customWidth="1"/>
    <col min="11523" max="11765" width="11.5703125" style="1"/>
    <col min="11766" max="11766" width="14.42578125" style="1" customWidth="1"/>
    <col min="11767" max="11767" width="4.28515625" style="1" customWidth="1"/>
    <col min="11768" max="11768" width="58.28515625" style="1" customWidth="1"/>
    <col min="11769" max="11777" width="17.7109375" style="1" customWidth="1"/>
    <col min="11778" max="11778" width="13.42578125" style="1" customWidth="1"/>
    <col min="11779" max="12021" width="11.5703125" style="1"/>
    <col min="12022" max="12022" width="14.42578125" style="1" customWidth="1"/>
    <col min="12023" max="12023" width="4.28515625" style="1" customWidth="1"/>
    <col min="12024" max="12024" width="58.28515625" style="1" customWidth="1"/>
    <col min="12025" max="12033" width="17.7109375" style="1" customWidth="1"/>
    <col min="12034" max="12034" width="13.42578125" style="1" customWidth="1"/>
    <col min="12035" max="12277" width="11.5703125" style="1"/>
    <col min="12278" max="12278" width="14.42578125" style="1" customWidth="1"/>
    <col min="12279" max="12279" width="4.28515625" style="1" customWidth="1"/>
    <col min="12280" max="12280" width="58.28515625" style="1" customWidth="1"/>
    <col min="12281" max="12289" width="17.7109375" style="1" customWidth="1"/>
    <col min="12290" max="12290" width="13.42578125" style="1" customWidth="1"/>
    <col min="12291" max="12533" width="11.5703125" style="1"/>
    <col min="12534" max="12534" width="14.42578125" style="1" customWidth="1"/>
    <col min="12535" max="12535" width="4.28515625" style="1" customWidth="1"/>
    <col min="12536" max="12536" width="58.28515625" style="1" customWidth="1"/>
    <col min="12537" max="12545" width="17.7109375" style="1" customWidth="1"/>
    <col min="12546" max="12546" width="13.42578125" style="1" customWidth="1"/>
    <col min="12547" max="12789" width="11.5703125" style="1"/>
    <col min="12790" max="12790" width="14.42578125" style="1" customWidth="1"/>
    <col min="12791" max="12791" width="4.28515625" style="1" customWidth="1"/>
    <col min="12792" max="12792" width="58.28515625" style="1" customWidth="1"/>
    <col min="12793" max="12801" width="17.7109375" style="1" customWidth="1"/>
    <col min="12802" max="12802" width="13.42578125" style="1" customWidth="1"/>
    <col min="12803" max="13045" width="11.5703125" style="1"/>
    <col min="13046" max="13046" width="14.42578125" style="1" customWidth="1"/>
    <col min="13047" max="13047" width="4.28515625" style="1" customWidth="1"/>
    <col min="13048" max="13048" width="58.28515625" style="1" customWidth="1"/>
    <col min="13049" max="13057" width="17.7109375" style="1" customWidth="1"/>
    <col min="13058" max="13058" width="13.42578125" style="1" customWidth="1"/>
    <col min="13059" max="13301" width="11.5703125" style="1"/>
    <col min="13302" max="13302" width="14.42578125" style="1" customWidth="1"/>
    <col min="13303" max="13303" width="4.28515625" style="1" customWidth="1"/>
    <col min="13304" max="13304" width="58.28515625" style="1" customWidth="1"/>
    <col min="13305" max="13313" width="17.7109375" style="1" customWidth="1"/>
    <col min="13314" max="13314" width="13.42578125" style="1" customWidth="1"/>
    <col min="13315" max="13557" width="11.5703125" style="1"/>
    <col min="13558" max="13558" width="14.42578125" style="1" customWidth="1"/>
    <col min="13559" max="13559" width="4.28515625" style="1" customWidth="1"/>
    <col min="13560" max="13560" width="58.28515625" style="1" customWidth="1"/>
    <col min="13561" max="13569" width="17.7109375" style="1" customWidth="1"/>
    <col min="13570" max="13570" width="13.42578125" style="1" customWidth="1"/>
    <col min="13571" max="13813" width="11.5703125" style="1"/>
    <col min="13814" max="13814" width="14.42578125" style="1" customWidth="1"/>
    <col min="13815" max="13815" width="4.28515625" style="1" customWidth="1"/>
    <col min="13816" max="13816" width="58.28515625" style="1" customWidth="1"/>
    <col min="13817" max="13825" width="17.7109375" style="1" customWidth="1"/>
    <col min="13826" max="13826" width="13.42578125" style="1" customWidth="1"/>
    <col min="13827" max="14069" width="11.5703125" style="1"/>
    <col min="14070" max="14070" width="14.42578125" style="1" customWidth="1"/>
    <col min="14071" max="14071" width="4.28515625" style="1" customWidth="1"/>
    <col min="14072" max="14072" width="58.28515625" style="1" customWidth="1"/>
    <col min="14073" max="14081" width="17.7109375" style="1" customWidth="1"/>
    <col min="14082" max="14082" width="13.42578125" style="1" customWidth="1"/>
    <col min="14083" max="14325" width="11.5703125" style="1"/>
    <col min="14326" max="14326" width="14.42578125" style="1" customWidth="1"/>
    <col min="14327" max="14327" width="4.28515625" style="1" customWidth="1"/>
    <col min="14328" max="14328" width="58.28515625" style="1" customWidth="1"/>
    <col min="14329" max="14337" width="17.7109375" style="1" customWidth="1"/>
    <col min="14338" max="14338" width="13.42578125" style="1" customWidth="1"/>
    <col min="14339" max="14581" width="11.5703125" style="1"/>
    <col min="14582" max="14582" width="14.42578125" style="1" customWidth="1"/>
    <col min="14583" max="14583" width="4.28515625" style="1" customWidth="1"/>
    <col min="14584" max="14584" width="58.28515625" style="1" customWidth="1"/>
    <col min="14585" max="14593" width="17.7109375" style="1" customWidth="1"/>
    <col min="14594" max="14594" width="13.42578125" style="1" customWidth="1"/>
    <col min="14595" max="14837" width="11.5703125" style="1"/>
    <col min="14838" max="14838" width="14.42578125" style="1" customWidth="1"/>
    <col min="14839" max="14839" width="4.28515625" style="1" customWidth="1"/>
    <col min="14840" max="14840" width="58.28515625" style="1" customWidth="1"/>
    <col min="14841" max="14849" width="17.7109375" style="1" customWidth="1"/>
    <col min="14850" max="14850" width="13.42578125" style="1" customWidth="1"/>
    <col min="14851" max="15093" width="11.5703125" style="1"/>
    <col min="15094" max="15094" width="14.42578125" style="1" customWidth="1"/>
    <col min="15095" max="15095" width="4.28515625" style="1" customWidth="1"/>
    <col min="15096" max="15096" width="58.28515625" style="1" customWidth="1"/>
    <col min="15097" max="15105" width="17.7109375" style="1" customWidth="1"/>
    <col min="15106" max="15106" width="13.42578125" style="1" customWidth="1"/>
    <col min="15107" max="15349" width="11.5703125" style="1"/>
    <col min="15350" max="15350" width="14.42578125" style="1" customWidth="1"/>
    <col min="15351" max="15351" width="4.28515625" style="1" customWidth="1"/>
    <col min="15352" max="15352" width="58.28515625" style="1" customWidth="1"/>
    <col min="15353" max="15361" width="17.7109375" style="1" customWidth="1"/>
    <col min="15362" max="15362" width="13.42578125" style="1" customWidth="1"/>
    <col min="15363" max="15605" width="11.5703125" style="1"/>
    <col min="15606" max="15606" width="14.42578125" style="1" customWidth="1"/>
    <col min="15607" max="15607" width="4.28515625" style="1" customWidth="1"/>
    <col min="15608" max="15608" width="58.28515625" style="1" customWidth="1"/>
    <col min="15609" max="15617" width="17.7109375" style="1" customWidth="1"/>
    <col min="15618" max="15618" width="13.42578125" style="1" customWidth="1"/>
    <col min="15619" max="15861" width="11.5703125" style="1"/>
    <col min="15862" max="15862" width="14.42578125" style="1" customWidth="1"/>
    <col min="15863" max="15863" width="4.28515625" style="1" customWidth="1"/>
    <col min="15864" max="15864" width="58.28515625" style="1" customWidth="1"/>
    <col min="15865" max="15873" width="17.7109375" style="1" customWidth="1"/>
    <col min="15874" max="15874" width="13.42578125" style="1" customWidth="1"/>
    <col min="15875" max="16117" width="11.5703125" style="1"/>
    <col min="16118" max="16118" width="14.42578125" style="1" customWidth="1"/>
    <col min="16119" max="16119" width="4.28515625" style="1" customWidth="1"/>
    <col min="16120" max="16120" width="58.28515625" style="1" customWidth="1"/>
    <col min="16121" max="16129" width="17.7109375" style="1" customWidth="1"/>
    <col min="16130" max="16130" width="13.42578125" style="1" customWidth="1"/>
    <col min="16131" max="16384" width="11.5703125" style="1"/>
  </cols>
  <sheetData>
    <row r="1" spans="1:16" ht="12.6" x14ac:dyDescent="0.25">
      <c r="A1" s="232" t="s">
        <v>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16" x14ac:dyDescent="0.2">
      <c r="A2" s="232" t="s">
        <v>4</v>
      </c>
      <c r="B2" s="232"/>
      <c r="C2" s="232" t="s">
        <v>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2.6" x14ac:dyDescent="0.25">
      <c r="A3" s="232" t="s">
        <v>2</v>
      </c>
      <c r="B3" s="232"/>
      <c r="C3" s="232" t="s">
        <v>2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6" ht="9" customHeight="1" x14ac:dyDescent="0.3">
      <c r="A4" s="109"/>
      <c r="B4" s="110"/>
      <c r="C4" s="110"/>
      <c r="D4" s="173"/>
      <c r="E4" s="173"/>
      <c r="F4" s="173"/>
      <c r="G4" s="173"/>
    </row>
    <row r="5" spans="1:16" s="174" customFormat="1" ht="25.15" customHeight="1" x14ac:dyDescent="0.2">
      <c r="A5" s="235" t="s">
        <v>500</v>
      </c>
      <c r="B5" s="235"/>
      <c r="C5" s="235" t="s">
        <v>55</v>
      </c>
      <c r="D5" s="233" t="s">
        <v>608</v>
      </c>
      <c r="E5" s="233"/>
      <c r="F5" s="233"/>
      <c r="G5" s="233"/>
      <c r="H5" s="233"/>
      <c r="I5" s="233" t="s">
        <v>609</v>
      </c>
      <c r="J5" s="233"/>
      <c r="K5" s="233"/>
      <c r="L5" s="233"/>
      <c r="M5" s="233"/>
      <c r="N5" s="234" t="s">
        <v>610</v>
      </c>
      <c r="O5" s="234"/>
      <c r="P5" s="234"/>
    </row>
    <row r="6" spans="1:16" s="174" customFormat="1" ht="25.9" customHeight="1" x14ac:dyDescent="0.2">
      <c r="A6" s="235"/>
      <c r="B6" s="235"/>
      <c r="C6" s="235"/>
      <c r="D6" s="175" t="s">
        <v>605</v>
      </c>
      <c r="E6" s="175" t="s">
        <v>606</v>
      </c>
      <c r="F6" s="175" t="s">
        <v>611</v>
      </c>
      <c r="G6" s="175" t="s">
        <v>607</v>
      </c>
      <c r="H6" s="175" t="s">
        <v>611</v>
      </c>
      <c r="I6" s="175" t="s">
        <v>605</v>
      </c>
      <c r="J6" s="175" t="s">
        <v>606</v>
      </c>
      <c r="K6" s="175" t="s">
        <v>604</v>
      </c>
      <c r="L6" s="175" t="s">
        <v>607</v>
      </c>
      <c r="M6" s="175" t="s">
        <v>604</v>
      </c>
      <c r="N6" s="176" t="s">
        <v>605</v>
      </c>
      <c r="O6" s="176" t="s">
        <v>606</v>
      </c>
      <c r="P6" s="176" t="s">
        <v>607</v>
      </c>
    </row>
    <row r="7" spans="1:16" s="174" customFormat="1" ht="10.15" x14ac:dyDescent="0.2">
      <c r="A7" s="177" t="s">
        <v>89</v>
      </c>
      <c r="B7" s="178"/>
      <c r="C7" s="179" t="s">
        <v>90</v>
      </c>
      <c r="D7" s="180">
        <v>2485314571</v>
      </c>
      <c r="E7" s="180">
        <v>1028479334</v>
      </c>
      <c r="F7" s="180">
        <f>+E7/$E$224*100</f>
        <v>8.6846787638261134</v>
      </c>
      <c r="G7" s="180">
        <v>748396257</v>
      </c>
      <c r="H7" s="180">
        <f>+G7/$G$224*100</f>
        <v>18.027297203370068</v>
      </c>
      <c r="I7" s="180">
        <v>2071246000</v>
      </c>
      <c r="J7" s="180">
        <v>999483920</v>
      </c>
      <c r="K7" s="180">
        <f>+J7/$J$224*100</f>
        <v>97.382952730061874</v>
      </c>
      <c r="L7" s="180">
        <v>930706221</v>
      </c>
      <c r="M7" s="180">
        <f>+L7/$L$224*100</f>
        <v>97.586025577423072</v>
      </c>
      <c r="N7" s="180">
        <f>+D7+I7</f>
        <v>4556560571</v>
      </c>
      <c r="O7" s="180">
        <f>+E7+J7</f>
        <v>2027963254</v>
      </c>
      <c r="P7" s="180">
        <f>+G7+L7</f>
        <v>1679102478</v>
      </c>
    </row>
    <row r="8" spans="1:16" s="174" customFormat="1" ht="10.15" hidden="1" x14ac:dyDescent="0.2">
      <c r="A8" s="140" t="s">
        <v>91</v>
      </c>
      <c r="B8" s="181"/>
      <c r="C8" s="146" t="s">
        <v>92</v>
      </c>
      <c r="D8" s="182">
        <v>2485314571</v>
      </c>
      <c r="E8" s="182">
        <v>1028479334</v>
      </c>
      <c r="F8" s="182">
        <f t="shared" ref="F8:F71" si="0">+E8/$E$224*100</f>
        <v>8.6846787638261134</v>
      </c>
      <c r="G8" s="182">
        <v>748396257</v>
      </c>
      <c r="H8" s="182">
        <f t="shared" ref="H8:H71" si="1">+G8/$G$224*100</f>
        <v>18.027297203370068</v>
      </c>
      <c r="I8" s="182">
        <v>2071246000</v>
      </c>
      <c r="J8" s="182">
        <v>999483920</v>
      </c>
      <c r="K8" s="182">
        <f t="shared" ref="K8:K71" si="2">+J8/$J$224*100</f>
        <v>97.382952730061874</v>
      </c>
      <c r="L8" s="182">
        <v>930706221</v>
      </c>
      <c r="M8" s="182">
        <f t="shared" ref="M8:M71" si="3">+L8/$L$224*100</f>
        <v>97.586025577423072</v>
      </c>
      <c r="N8" s="182">
        <f t="shared" ref="N8:N71" si="4">+D8+I8</f>
        <v>4556560571</v>
      </c>
      <c r="O8" s="182">
        <f t="shared" ref="O8:O71" si="5">+E8+J8</f>
        <v>2027963254</v>
      </c>
      <c r="P8" s="182">
        <f t="shared" ref="P8:P71" si="6">+G8+L8</f>
        <v>1679102478</v>
      </c>
    </row>
    <row r="9" spans="1:16" s="174" customFormat="1" ht="10.15" hidden="1" x14ac:dyDescent="0.2">
      <c r="A9" s="140" t="s">
        <v>93</v>
      </c>
      <c r="B9" s="181"/>
      <c r="C9" s="146" t="s">
        <v>94</v>
      </c>
      <c r="D9" s="182">
        <v>967293000</v>
      </c>
      <c r="E9" s="182">
        <v>324235712</v>
      </c>
      <c r="F9" s="182">
        <f t="shared" si="0"/>
        <v>2.7379091726897444</v>
      </c>
      <c r="G9" s="182">
        <v>319130448</v>
      </c>
      <c r="H9" s="182">
        <f t="shared" si="1"/>
        <v>7.687183599504074</v>
      </c>
      <c r="I9" s="182">
        <v>1635892000</v>
      </c>
      <c r="J9" s="182">
        <v>804957709</v>
      </c>
      <c r="K9" s="182">
        <f t="shared" si="2"/>
        <v>78.429634491014028</v>
      </c>
      <c r="L9" s="182">
        <v>736180010</v>
      </c>
      <c r="M9" s="182">
        <f t="shared" si="3"/>
        <v>77.189643374531144</v>
      </c>
      <c r="N9" s="182">
        <f t="shared" si="4"/>
        <v>2603185000</v>
      </c>
      <c r="O9" s="182">
        <f t="shared" si="5"/>
        <v>1129193421</v>
      </c>
      <c r="P9" s="182">
        <f t="shared" si="6"/>
        <v>1055310458</v>
      </c>
    </row>
    <row r="10" spans="1:16" s="174" customFormat="1" ht="10.15" hidden="1" x14ac:dyDescent="0.2">
      <c r="A10" s="140" t="s">
        <v>95</v>
      </c>
      <c r="B10" s="181"/>
      <c r="C10" s="146" t="s">
        <v>96</v>
      </c>
      <c r="D10" s="182">
        <v>641000000</v>
      </c>
      <c r="E10" s="182">
        <v>242073660</v>
      </c>
      <c r="F10" s="182">
        <f t="shared" si="0"/>
        <v>2.0441168867313992</v>
      </c>
      <c r="G10" s="182">
        <v>239509660</v>
      </c>
      <c r="H10" s="182">
        <f t="shared" si="1"/>
        <v>5.7692857006072868</v>
      </c>
      <c r="I10" s="182">
        <v>1246498000</v>
      </c>
      <c r="J10" s="182">
        <v>631491639</v>
      </c>
      <c r="K10" s="182">
        <f t="shared" si="2"/>
        <v>61.528273941782174</v>
      </c>
      <c r="L10" s="182">
        <v>631491639</v>
      </c>
      <c r="M10" s="182">
        <f t="shared" si="3"/>
        <v>66.212901391343365</v>
      </c>
      <c r="N10" s="182">
        <f t="shared" si="4"/>
        <v>1887498000</v>
      </c>
      <c r="O10" s="182">
        <f t="shared" si="5"/>
        <v>873565299</v>
      </c>
      <c r="P10" s="182">
        <f t="shared" si="6"/>
        <v>871001299</v>
      </c>
    </row>
    <row r="11" spans="1:16" s="174" customFormat="1" ht="10.15" hidden="1" x14ac:dyDescent="0.2">
      <c r="A11" s="141" t="s">
        <v>97</v>
      </c>
      <c r="B11" s="141" t="s">
        <v>100</v>
      </c>
      <c r="C11" s="183" t="s">
        <v>99</v>
      </c>
      <c r="D11" s="184">
        <v>594000000</v>
      </c>
      <c r="E11" s="184">
        <v>241885660</v>
      </c>
      <c r="F11" s="184">
        <f t="shared" si="0"/>
        <v>2.0425293783064613</v>
      </c>
      <c r="G11" s="184">
        <v>239509660</v>
      </c>
      <c r="H11" s="184">
        <f t="shared" si="1"/>
        <v>5.7692857006072868</v>
      </c>
      <c r="I11" s="184">
        <v>1181498000</v>
      </c>
      <c r="J11" s="184">
        <v>581860024</v>
      </c>
      <c r="K11" s="184">
        <f t="shared" si="2"/>
        <v>56.692505080726733</v>
      </c>
      <c r="L11" s="184">
        <v>581860024</v>
      </c>
      <c r="M11" s="184">
        <f t="shared" si="3"/>
        <v>61.008947725239281</v>
      </c>
      <c r="N11" s="184">
        <f t="shared" si="4"/>
        <v>1775498000</v>
      </c>
      <c r="O11" s="184">
        <f t="shared" si="5"/>
        <v>823745684</v>
      </c>
      <c r="P11" s="184">
        <f t="shared" si="6"/>
        <v>821369684</v>
      </c>
    </row>
    <row r="12" spans="1:16" s="174" customFormat="1" ht="10.15" hidden="1" x14ac:dyDescent="0.2">
      <c r="A12" s="141" t="s">
        <v>101</v>
      </c>
      <c r="B12" s="141" t="s">
        <v>100</v>
      </c>
      <c r="C12" s="183" t="s">
        <v>102</v>
      </c>
      <c r="D12" s="184">
        <v>47000000</v>
      </c>
      <c r="E12" s="184">
        <v>188000</v>
      </c>
      <c r="F12" s="184">
        <f t="shared" si="0"/>
        <v>1.5875084249376949E-3</v>
      </c>
      <c r="G12" s="184">
        <v>0</v>
      </c>
      <c r="H12" s="184">
        <f t="shared" si="1"/>
        <v>0</v>
      </c>
      <c r="I12" s="184">
        <v>65000000</v>
      </c>
      <c r="J12" s="184">
        <v>49631615</v>
      </c>
      <c r="K12" s="184">
        <f t="shared" si="2"/>
        <v>4.8357688610554437</v>
      </c>
      <c r="L12" s="184">
        <v>49631615</v>
      </c>
      <c r="M12" s="184">
        <f t="shared" si="3"/>
        <v>5.20395366610407</v>
      </c>
      <c r="N12" s="184">
        <f t="shared" si="4"/>
        <v>112000000</v>
      </c>
      <c r="O12" s="184">
        <f t="shared" si="5"/>
        <v>49819615</v>
      </c>
      <c r="P12" s="184">
        <f t="shared" si="6"/>
        <v>49631615</v>
      </c>
    </row>
    <row r="13" spans="1:16" s="174" customFormat="1" ht="10.15" hidden="1" x14ac:dyDescent="0.2">
      <c r="A13" s="140" t="s">
        <v>103</v>
      </c>
      <c r="B13" s="181"/>
      <c r="C13" s="146" t="s">
        <v>104</v>
      </c>
      <c r="D13" s="182">
        <v>113000000</v>
      </c>
      <c r="E13" s="182">
        <v>70684228</v>
      </c>
      <c r="F13" s="182">
        <f t="shared" si="0"/>
        <v>0.59687131627774948</v>
      </c>
      <c r="G13" s="182">
        <v>70232228</v>
      </c>
      <c r="H13" s="182">
        <f t="shared" si="1"/>
        <v>1.6917471667831296</v>
      </c>
      <c r="I13" s="182">
        <v>44177000</v>
      </c>
      <c r="J13" s="182">
        <v>0</v>
      </c>
      <c r="K13" s="182">
        <f t="shared" si="2"/>
        <v>0</v>
      </c>
      <c r="L13" s="182">
        <v>0</v>
      </c>
      <c r="M13" s="182">
        <f t="shared" si="3"/>
        <v>0</v>
      </c>
      <c r="N13" s="182">
        <f t="shared" si="4"/>
        <v>157177000</v>
      </c>
      <c r="O13" s="182">
        <f t="shared" si="5"/>
        <v>70684228</v>
      </c>
      <c r="P13" s="182">
        <f t="shared" si="6"/>
        <v>70232228</v>
      </c>
    </row>
    <row r="14" spans="1:16" s="174" customFormat="1" ht="10.15" hidden="1" x14ac:dyDescent="0.2">
      <c r="A14" s="141" t="s">
        <v>105</v>
      </c>
      <c r="B14" s="141" t="s">
        <v>100</v>
      </c>
      <c r="C14" s="183" t="s">
        <v>106</v>
      </c>
      <c r="D14" s="184">
        <v>113000000</v>
      </c>
      <c r="E14" s="184">
        <v>70684228</v>
      </c>
      <c r="F14" s="184">
        <f t="shared" si="0"/>
        <v>0.59687131627774948</v>
      </c>
      <c r="G14" s="184">
        <v>70232228</v>
      </c>
      <c r="H14" s="184">
        <f t="shared" si="1"/>
        <v>1.6917471667831296</v>
      </c>
      <c r="I14" s="184">
        <v>44177000</v>
      </c>
      <c r="J14" s="184">
        <v>0</v>
      </c>
      <c r="K14" s="184">
        <f t="shared" si="2"/>
        <v>0</v>
      </c>
      <c r="L14" s="184">
        <v>0</v>
      </c>
      <c r="M14" s="184">
        <f t="shared" si="3"/>
        <v>0</v>
      </c>
      <c r="N14" s="184">
        <f t="shared" si="4"/>
        <v>157177000</v>
      </c>
      <c r="O14" s="184">
        <f t="shared" si="5"/>
        <v>70684228</v>
      </c>
      <c r="P14" s="184">
        <f t="shared" si="6"/>
        <v>70232228</v>
      </c>
    </row>
    <row r="15" spans="1:16" s="174" customFormat="1" ht="10.15" hidden="1" x14ac:dyDescent="0.2">
      <c r="A15" s="140" t="s">
        <v>107</v>
      </c>
      <c r="B15" s="181"/>
      <c r="C15" s="146" t="s">
        <v>108</v>
      </c>
      <c r="D15" s="182">
        <v>133293000</v>
      </c>
      <c r="E15" s="182">
        <v>6862160</v>
      </c>
      <c r="F15" s="182">
        <f t="shared" si="0"/>
        <v>5.7945408581225807E-2</v>
      </c>
      <c r="G15" s="182">
        <v>5092896</v>
      </c>
      <c r="H15" s="182">
        <f t="shared" si="1"/>
        <v>0.12267719000344307</v>
      </c>
      <c r="I15" s="182">
        <v>340322000</v>
      </c>
      <c r="J15" s="182">
        <v>168571070</v>
      </c>
      <c r="K15" s="182">
        <f t="shared" si="2"/>
        <v>16.424424858647001</v>
      </c>
      <c r="L15" s="182">
        <v>99793371</v>
      </c>
      <c r="M15" s="182">
        <f t="shared" si="3"/>
        <v>10.463493458118048</v>
      </c>
      <c r="N15" s="182">
        <f t="shared" si="4"/>
        <v>473615000</v>
      </c>
      <c r="O15" s="182">
        <f t="shared" si="5"/>
        <v>175433230</v>
      </c>
      <c r="P15" s="182">
        <f t="shared" si="6"/>
        <v>104886267</v>
      </c>
    </row>
    <row r="16" spans="1:16" s="174" customFormat="1" ht="10.15" hidden="1" x14ac:dyDescent="0.2">
      <c r="A16" s="141" t="s">
        <v>109</v>
      </c>
      <c r="B16" s="141" t="s">
        <v>100</v>
      </c>
      <c r="C16" s="183" t="s">
        <v>110</v>
      </c>
      <c r="D16" s="184">
        <v>12000000</v>
      </c>
      <c r="E16" s="184">
        <v>1370266</v>
      </c>
      <c r="F16" s="184">
        <f t="shared" si="0"/>
        <v>1.1570791592583379E-2</v>
      </c>
      <c r="G16" s="184">
        <v>1322266</v>
      </c>
      <c r="H16" s="184">
        <f t="shared" si="1"/>
        <v>3.1850616489536139E-2</v>
      </c>
      <c r="I16" s="184">
        <v>50000000</v>
      </c>
      <c r="J16" s="184">
        <v>26140744</v>
      </c>
      <c r="K16" s="184">
        <f t="shared" si="2"/>
        <v>2.5469772813159901</v>
      </c>
      <c r="L16" s="184">
        <v>26140744</v>
      </c>
      <c r="M16" s="184">
        <f t="shared" si="3"/>
        <v>2.7408985295660431</v>
      </c>
      <c r="N16" s="184">
        <f t="shared" si="4"/>
        <v>62000000</v>
      </c>
      <c r="O16" s="184">
        <f t="shared" si="5"/>
        <v>27511010</v>
      </c>
      <c r="P16" s="184">
        <f t="shared" si="6"/>
        <v>27463010</v>
      </c>
    </row>
    <row r="17" spans="1:16" s="174" customFormat="1" ht="10.15" hidden="1" x14ac:dyDescent="0.2">
      <c r="A17" s="141" t="s">
        <v>111</v>
      </c>
      <c r="B17" s="141" t="s">
        <v>100</v>
      </c>
      <c r="C17" s="183" t="s">
        <v>112</v>
      </c>
      <c r="D17" s="184">
        <v>3000000</v>
      </c>
      <c r="E17" s="184">
        <v>12000</v>
      </c>
      <c r="F17" s="184">
        <f t="shared" si="0"/>
        <v>1.0133032499602307E-4</v>
      </c>
      <c r="G17" s="184">
        <v>0</v>
      </c>
      <c r="H17" s="184">
        <f t="shared" si="1"/>
        <v>0</v>
      </c>
      <c r="I17" s="184">
        <v>7000000</v>
      </c>
      <c r="J17" s="184">
        <v>4641742</v>
      </c>
      <c r="K17" s="184">
        <f t="shared" si="2"/>
        <v>0.45225994408308534</v>
      </c>
      <c r="L17" s="184">
        <v>4641742</v>
      </c>
      <c r="M17" s="184">
        <f t="shared" si="3"/>
        <v>0.48669402150240804</v>
      </c>
      <c r="N17" s="184">
        <f t="shared" si="4"/>
        <v>10000000</v>
      </c>
      <c r="O17" s="184">
        <f t="shared" si="5"/>
        <v>4653742</v>
      </c>
      <c r="P17" s="184">
        <f t="shared" si="6"/>
        <v>4641742</v>
      </c>
    </row>
    <row r="18" spans="1:16" s="174" customFormat="1" ht="10.15" hidden="1" x14ac:dyDescent="0.2">
      <c r="A18" s="141" t="s">
        <v>113</v>
      </c>
      <c r="B18" s="141" t="s">
        <v>100</v>
      </c>
      <c r="C18" s="183" t="s">
        <v>114</v>
      </c>
      <c r="D18" s="184">
        <v>1500000</v>
      </c>
      <c r="E18" s="184">
        <v>159751</v>
      </c>
      <c r="F18" s="184">
        <f t="shared" si="0"/>
        <v>1.3489683957033068E-3</v>
      </c>
      <c r="G18" s="184">
        <v>153751</v>
      </c>
      <c r="H18" s="184">
        <f t="shared" si="1"/>
        <v>3.7035393301216783E-3</v>
      </c>
      <c r="I18" s="184">
        <v>24000000</v>
      </c>
      <c r="J18" s="184">
        <v>13731045</v>
      </c>
      <c r="K18" s="184">
        <f t="shared" si="2"/>
        <v>1.3378601490350666</v>
      </c>
      <c r="L18" s="184">
        <v>13731045</v>
      </c>
      <c r="M18" s="184">
        <f t="shared" si="3"/>
        <v>1.4397218782260048</v>
      </c>
      <c r="N18" s="184">
        <f t="shared" si="4"/>
        <v>25500000</v>
      </c>
      <c r="O18" s="184">
        <f t="shared" si="5"/>
        <v>13890796</v>
      </c>
      <c r="P18" s="184">
        <f t="shared" si="6"/>
        <v>13884796</v>
      </c>
    </row>
    <row r="19" spans="1:16" s="174" customFormat="1" ht="10.15" hidden="1" x14ac:dyDescent="0.2">
      <c r="A19" s="141" t="s">
        <v>115</v>
      </c>
      <c r="B19" s="141" t="s">
        <v>100</v>
      </c>
      <c r="C19" s="183" t="s">
        <v>116</v>
      </c>
      <c r="D19" s="184">
        <v>1250000</v>
      </c>
      <c r="E19" s="184">
        <v>1212300</v>
      </c>
      <c r="F19" s="184">
        <f t="shared" si="0"/>
        <v>1.023689608272323E-2</v>
      </c>
      <c r="G19" s="184">
        <v>1208300</v>
      </c>
      <c r="H19" s="184">
        <f t="shared" si="1"/>
        <v>2.9105414420628316E-2</v>
      </c>
      <c r="I19" s="184">
        <v>23000000</v>
      </c>
      <c r="J19" s="184">
        <v>15802139</v>
      </c>
      <c r="K19" s="184">
        <f t="shared" si="2"/>
        <v>1.53965353966962</v>
      </c>
      <c r="L19" s="184">
        <v>15802139</v>
      </c>
      <c r="M19" s="184">
        <f t="shared" si="3"/>
        <v>1.6568793737889873</v>
      </c>
      <c r="N19" s="184">
        <f t="shared" si="4"/>
        <v>24250000</v>
      </c>
      <c r="O19" s="184">
        <f t="shared" si="5"/>
        <v>17014439</v>
      </c>
      <c r="P19" s="184">
        <f t="shared" si="6"/>
        <v>17010439</v>
      </c>
    </row>
    <row r="20" spans="1:16" s="174" customFormat="1" ht="10.15" hidden="1" x14ac:dyDescent="0.2">
      <c r="A20" s="141" t="s">
        <v>117</v>
      </c>
      <c r="B20" s="141" t="s">
        <v>100</v>
      </c>
      <c r="C20" s="183" t="s">
        <v>118</v>
      </c>
      <c r="D20" s="184">
        <v>11500000</v>
      </c>
      <c r="E20" s="184">
        <v>2843463</v>
      </c>
      <c r="F20" s="184">
        <f t="shared" si="0"/>
        <v>2.4010752492013895E-2</v>
      </c>
      <c r="G20" s="184">
        <v>1561371</v>
      </c>
      <c r="H20" s="184">
        <f t="shared" si="1"/>
        <v>3.7610154778904947E-2</v>
      </c>
      <c r="I20" s="184">
        <v>70000000</v>
      </c>
      <c r="J20" s="184">
        <v>70000000</v>
      </c>
      <c r="K20" s="184">
        <f t="shared" si="2"/>
        <v>6.8203265252174656</v>
      </c>
      <c r="L20" s="184">
        <v>1222301</v>
      </c>
      <c r="M20" s="184">
        <f t="shared" si="3"/>
        <v>0.12816020131588848</v>
      </c>
      <c r="N20" s="184">
        <f t="shared" si="4"/>
        <v>81500000</v>
      </c>
      <c r="O20" s="184">
        <f t="shared" si="5"/>
        <v>72843463</v>
      </c>
      <c r="P20" s="184">
        <f t="shared" si="6"/>
        <v>2783672</v>
      </c>
    </row>
    <row r="21" spans="1:16" s="174" customFormat="1" ht="10.15" hidden="1" x14ac:dyDescent="0.2">
      <c r="A21" s="141" t="s">
        <v>119</v>
      </c>
      <c r="B21" s="141" t="s">
        <v>100</v>
      </c>
      <c r="C21" s="183" t="s">
        <v>120</v>
      </c>
      <c r="D21" s="184">
        <v>32000000</v>
      </c>
      <c r="E21" s="184">
        <v>128000</v>
      </c>
      <c r="F21" s="184">
        <f t="shared" si="0"/>
        <v>1.0808567999575794E-3</v>
      </c>
      <c r="G21" s="184">
        <v>0</v>
      </c>
      <c r="H21" s="184">
        <f t="shared" si="1"/>
        <v>0</v>
      </c>
      <c r="I21" s="184">
        <v>53000000</v>
      </c>
      <c r="J21" s="184">
        <v>38255400</v>
      </c>
      <c r="K21" s="184">
        <f t="shared" si="2"/>
        <v>3.727347419325775</v>
      </c>
      <c r="L21" s="184">
        <v>38255400</v>
      </c>
      <c r="M21" s="184">
        <f t="shared" si="3"/>
        <v>4.0111394537187159</v>
      </c>
      <c r="N21" s="184">
        <f t="shared" si="4"/>
        <v>85000000</v>
      </c>
      <c r="O21" s="184">
        <f t="shared" si="5"/>
        <v>38383400</v>
      </c>
      <c r="P21" s="184">
        <f t="shared" si="6"/>
        <v>38255400</v>
      </c>
    </row>
    <row r="22" spans="1:16" s="174" customFormat="1" ht="10.15" hidden="1" x14ac:dyDescent="0.2">
      <c r="A22" s="141" t="s">
        <v>121</v>
      </c>
      <c r="B22" s="141" t="s">
        <v>100</v>
      </c>
      <c r="C22" s="183" t="s">
        <v>122</v>
      </c>
      <c r="D22" s="184">
        <v>72043000</v>
      </c>
      <c r="E22" s="184">
        <v>1136380</v>
      </c>
      <c r="F22" s="184">
        <f t="shared" si="0"/>
        <v>9.5958128932483924E-3</v>
      </c>
      <c r="G22" s="184">
        <v>847208</v>
      </c>
      <c r="H22" s="184">
        <f t="shared" si="1"/>
        <v>2.0407464984251982E-2</v>
      </c>
      <c r="I22" s="184">
        <v>113322000</v>
      </c>
      <c r="J22" s="184">
        <v>0</v>
      </c>
      <c r="K22" s="184">
        <f t="shared" si="2"/>
        <v>0</v>
      </c>
      <c r="L22" s="184">
        <v>0</v>
      </c>
      <c r="M22" s="184">
        <f t="shared" si="3"/>
        <v>0</v>
      </c>
      <c r="N22" s="184">
        <f t="shared" si="4"/>
        <v>185365000</v>
      </c>
      <c r="O22" s="184">
        <f t="shared" si="5"/>
        <v>1136380</v>
      </c>
      <c r="P22" s="184">
        <f t="shared" si="6"/>
        <v>847208</v>
      </c>
    </row>
    <row r="23" spans="1:16" s="174" customFormat="1" ht="20.45" hidden="1" x14ac:dyDescent="0.2">
      <c r="A23" s="140" t="s">
        <v>123</v>
      </c>
      <c r="B23" s="181"/>
      <c r="C23" s="146" t="s">
        <v>124</v>
      </c>
      <c r="D23" s="182">
        <v>80000000</v>
      </c>
      <c r="E23" s="182">
        <v>4615664</v>
      </c>
      <c r="F23" s="182">
        <f t="shared" si="0"/>
        <v>3.8975561099370323E-2</v>
      </c>
      <c r="G23" s="182">
        <v>4295664</v>
      </c>
      <c r="H23" s="182">
        <f t="shared" si="1"/>
        <v>0.10347354211021592</v>
      </c>
      <c r="I23" s="182">
        <v>4895000</v>
      </c>
      <c r="J23" s="182">
        <v>4895000</v>
      </c>
      <c r="K23" s="182">
        <f t="shared" si="2"/>
        <v>0.47693569058484991</v>
      </c>
      <c r="L23" s="182">
        <v>4895000</v>
      </c>
      <c r="M23" s="182">
        <f t="shared" si="3"/>
        <v>0.51324852506974483</v>
      </c>
      <c r="N23" s="182">
        <f t="shared" si="4"/>
        <v>84895000</v>
      </c>
      <c r="O23" s="182">
        <f t="shared" si="5"/>
        <v>9510664</v>
      </c>
      <c r="P23" s="182">
        <f t="shared" si="6"/>
        <v>9190664</v>
      </c>
    </row>
    <row r="24" spans="1:16" s="174" customFormat="1" ht="10.15" hidden="1" x14ac:dyDescent="0.2">
      <c r="A24" s="141" t="s">
        <v>125</v>
      </c>
      <c r="B24" s="141" t="s">
        <v>100</v>
      </c>
      <c r="C24" s="183" t="s">
        <v>126</v>
      </c>
      <c r="D24" s="184">
        <v>80000000</v>
      </c>
      <c r="E24" s="184">
        <v>4615664</v>
      </c>
      <c r="F24" s="184">
        <f t="shared" si="0"/>
        <v>3.8975561099370323E-2</v>
      </c>
      <c r="G24" s="184">
        <v>4295664</v>
      </c>
      <c r="H24" s="184">
        <f t="shared" si="1"/>
        <v>0.10347354211021592</v>
      </c>
      <c r="I24" s="184">
        <v>4895000</v>
      </c>
      <c r="J24" s="184">
        <v>4895000</v>
      </c>
      <c r="K24" s="184">
        <f t="shared" si="2"/>
        <v>0.47693569058484991</v>
      </c>
      <c r="L24" s="184">
        <v>4895000</v>
      </c>
      <c r="M24" s="184">
        <f t="shared" si="3"/>
        <v>0.51324852506974483</v>
      </c>
      <c r="N24" s="184">
        <f t="shared" si="4"/>
        <v>84895000</v>
      </c>
      <c r="O24" s="184">
        <f t="shared" si="5"/>
        <v>9510664</v>
      </c>
      <c r="P24" s="184">
        <f t="shared" si="6"/>
        <v>9190664</v>
      </c>
    </row>
    <row r="25" spans="1:16" s="174" customFormat="1" ht="10.15" hidden="1" x14ac:dyDescent="0.2">
      <c r="A25" s="140" t="s">
        <v>127</v>
      </c>
      <c r="B25" s="181"/>
      <c r="C25" s="146" t="s">
        <v>128</v>
      </c>
      <c r="D25" s="182">
        <v>1108021571</v>
      </c>
      <c r="E25" s="182">
        <v>598776376</v>
      </c>
      <c r="F25" s="182">
        <f t="shared" si="0"/>
        <v>5.0561837316684084</v>
      </c>
      <c r="G25" s="182">
        <v>325438563</v>
      </c>
      <c r="H25" s="182">
        <f t="shared" si="1"/>
        <v>7.8391328681360228</v>
      </c>
      <c r="I25" s="182">
        <v>0</v>
      </c>
      <c r="J25" s="182">
        <v>0</v>
      </c>
      <c r="K25" s="182">
        <f t="shared" si="2"/>
        <v>0</v>
      </c>
      <c r="L25" s="182">
        <v>0</v>
      </c>
      <c r="M25" s="182">
        <f t="shared" si="3"/>
        <v>0</v>
      </c>
      <c r="N25" s="182">
        <f t="shared" si="4"/>
        <v>1108021571</v>
      </c>
      <c r="O25" s="182">
        <f t="shared" si="5"/>
        <v>598776376</v>
      </c>
      <c r="P25" s="182">
        <f t="shared" si="6"/>
        <v>325438563</v>
      </c>
    </row>
    <row r="26" spans="1:16" s="174" customFormat="1" ht="10.15" hidden="1" x14ac:dyDescent="0.2">
      <c r="A26" s="141" t="s">
        <v>129</v>
      </c>
      <c r="B26" s="141" t="s">
        <v>100</v>
      </c>
      <c r="C26" s="183" t="s">
        <v>130</v>
      </c>
      <c r="D26" s="184">
        <v>38624496</v>
      </c>
      <c r="E26" s="184">
        <v>12703725</v>
      </c>
      <c r="F26" s="184">
        <f t="shared" si="0"/>
        <v>0.10727271524250859</v>
      </c>
      <c r="G26" s="184">
        <v>12217738</v>
      </c>
      <c r="H26" s="184">
        <f t="shared" si="1"/>
        <v>0.29429970021737856</v>
      </c>
      <c r="I26" s="184">
        <v>0</v>
      </c>
      <c r="J26" s="184">
        <v>0</v>
      </c>
      <c r="K26" s="184">
        <f t="shared" si="2"/>
        <v>0</v>
      </c>
      <c r="L26" s="184">
        <v>0</v>
      </c>
      <c r="M26" s="184">
        <f t="shared" si="3"/>
        <v>0</v>
      </c>
      <c r="N26" s="184">
        <f t="shared" si="4"/>
        <v>38624496</v>
      </c>
      <c r="O26" s="184">
        <f t="shared" si="5"/>
        <v>12703725</v>
      </c>
      <c r="P26" s="184">
        <f t="shared" si="6"/>
        <v>12217738</v>
      </c>
    </row>
    <row r="27" spans="1:16" s="174" customFormat="1" ht="10.15" hidden="1" x14ac:dyDescent="0.2">
      <c r="A27" s="141" t="s">
        <v>131</v>
      </c>
      <c r="B27" s="141" t="s">
        <v>100</v>
      </c>
      <c r="C27" s="183" t="s">
        <v>132</v>
      </c>
      <c r="D27" s="184">
        <v>879397075</v>
      </c>
      <c r="E27" s="184">
        <v>464176227</v>
      </c>
      <c r="F27" s="184">
        <f t="shared" si="0"/>
        <v>3.9195939947781486</v>
      </c>
      <c r="G27" s="184">
        <v>252652613</v>
      </c>
      <c r="H27" s="184">
        <f t="shared" si="1"/>
        <v>6.0858718909373701</v>
      </c>
      <c r="I27" s="184">
        <v>0</v>
      </c>
      <c r="J27" s="184">
        <v>0</v>
      </c>
      <c r="K27" s="184">
        <f t="shared" si="2"/>
        <v>0</v>
      </c>
      <c r="L27" s="184">
        <v>0</v>
      </c>
      <c r="M27" s="184">
        <f t="shared" si="3"/>
        <v>0</v>
      </c>
      <c r="N27" s="184">
        <f t="shared" si="4"/>
        <v>879397075</v>
      </c>
      <c r="O27" s="184">
        <f t="shared" si="5"/>
        <v>464176227</v>
      </c>
      <c r="P27" s="184">
        <f t="shared" si="6"/>
        <v>252652613</v>
      </c>
    </row>
    <row r="28" spans="1:16" s="174" customFormat="1" ht="10.15" hidden="1" x14ac:dyDescent="0.2">
      <c r="A28" s="141" t="s">
        <v>133</v>
      </c>
      <c r="B28" s="141" t="s">
        <v>100</v>
      </c>
      <c r="C28" s="183" t="s">
        <v>134</v>
      </c>
      <c r="D28" s="184">
        <v>190000000</v>
      </c>
      <c r="E28" s="184">
        <v>121896424</v>
      </c>
      <c r="F28" s="184">
        <f t="shared" si="0"/>
        <v>1.0293170216477523</v>
      </c>
      <c r="G28" s="184">
        <v>60568212</v>
      </c>
      <c r="H28" s="184">
        <f t="shared" si="1"/>
        <v>1.4589612769812736</v>
      </c>
      <c r="I28" s="184">
        <v>0</v>
      </c>
      <c r="J28" s="184">
        <v>0</v>
      </c>
      <c r="K28" s="184">
        <f t="shared" si="2"/>
        <v>0</v>
      </c>
      <c r="L28" s="184">
        <v>0</v>
      </c>
      <c r="M28" s="184">
        <f t="shared" si="3"/>
        <v>0</v>
      </c>
      <c r="N28" s="184">
        <f t="shared" si="4"/>
        <v>190000000</v>
      </c>
      <c r="O28" s="184">
        <f t="shared" si="5"/>
        <v>121896424</v>
      </c>
      <c r="P28" s="184">
        <f t="shared" si="6"/>
        <v>60568212</v>
      </c>
    </row>
    <row r="29" spans="1:16" s="174" customFormat="1" ht="20.45" hidden="1" x14ac:dyDescent="0.2">
      <c r="A29" s="140" t="s">
        <v>135</v>
      </c>
      <c r="B29" s="181"/>
      <c r="C29" s="146" t="s">
        <v>136</v>
      </c>
      <c r="D29" s="182">
        <v>410000000</v>
      </c>
      <c r="E29" s="182">
        <v>105467246</v>
      </c>
      <c r="F29" s="182">
        <f t="shared" si="0"/>
        <v>0.89058585946795943</v>
      </c>
      <c r="G29" s="182">
        <v>103827246</v>
      </c>
      <c r="H29" s="182">
        <f t="shared" si="1"/>
        <v>2.5009807357299705</v>
      </c>
      <c r="I29" s="182">
        <v>435354000</v>
      </c>
      <c r="J29" s="182">
        <v>194526211</v>
      </c>
      <c r="K29" s="182">
        <f t="shared" si="2"/>
        <v>18.953318239047849</v>
      </c>
      <c r="L29" s="182">
        <v>194526211</v>
      </c>
      <c r="M29" s="182">
        <f t="shared" si="3"/>
        <v>20.396382202891925</v>
      </c>
      <c r="N29" s="182">
        <f t="shared" si="4"/>
        <v>845354000</v>
      </c>
      <c r="O29" s="182">
        <f t="shared" si="5"/>
        <v>299993457</v>
      </c>
      <c r="P29" s="182">
        <f t="shared" si="6"/>
        <v>298353457</v>
      </c>
    </row>
    <row r="30" spans="1:16" s="174" customFormat="1" ht="10.15" hidden="1" x14ac:dyDescent="0.2">
      <c r="A30" s="140" t="s">
        <v>137</v>
      </c>
      <c r="B30" s="181"/>
      <c r="C30" s="146" t="s">
        <v>138</v>
      </c>
      <c r="D30" s="182">
        <v>128500000</v>
      </c>
      <c r="E30" s="182">
        <v>15135826</v>
      </c>
      <c r="F30" s="182">
        <f t="shared" si="0"/>
        <v>0.12780984730527131</v>
      </c>
      <c r="G30" s="182">
        <v>14621826</v>
      </c>
      <c r="H30" s="182">
        <f t="shared" si="1"/>
        <v>0.35220914120360675</v>
      </c>
      <c r="I30" s="182">
        <v>230000000</v>
      </c>
      <c r="J30" s="182">
        <v>115894982</v>
      </c>
      <c r="K30" s="182">
        <f t="shared" si="2"/>
        <v>11.29202314106001</v>
      </c>
      <c r="L30" s="182">
        <v>115894982</v>
      </c>
      <c r="M30" s="182">
        <f t="shared" si="3"/>
        <v>12.151772946779289</v>
      </c>
      <c r="N30" s="182">
        <f t="shared" si="4"/>
        <v>358500000</v>
      </c>
      <c r="O30" s="182">
        <f t="shared" si="5"/>
        <v>131030808</v>
      </c>
      <c r="P30" s="182">
        <f t="shared" si="6"/>
        <v>130516808</v>
      </c>
    </row>
    <row r="31" spans="1:16" s="174" customFormat="1" ht="10.15" hidden="1" x14ac:dyDescent="0.2">
      <c r="A31" s="141" t="s">
        <v>139</v>
      </c>
      <c r="B31" s="141" t="s">
        <v>100</v>
      </c>
      <c r="C31" s="183" t="s">
        <v>140</v>
      </c>
      <c r="D31" s="184">
        <v>42000000</v>
      </c>
      <c r="E31" s="184">
        <v>7017611</v>
      </c>
      <c r="F31" s="184">
        <f t="shared" si="0"/>
        <v>5.9258066943805532E-2</v>
      </c>
      <c r="G31" s="184">
        <v>6849611</v>
      </c>
      <c r="H31" s="184">
        <f t="shared" si="1"/>
        <v>0.16499277230414164</v>
      </c>
      <c r="I31" s="184">
        <v>60000000</v>
      </c>
      <c r="J31" s="184">
        <v>29876356</v>
      </c>
      <c r="K31" s="184">
        <f t="shared" si="2"/>
        <v>2.9109500471948571</v>
      </c>
      <c r="L31" s="184">
        <v>29876356</v>
      </c>
      <c r="M31" s="184">
        <f t="shared" si="3"/>
        <v>3.1325833812990034</v>
      </c>
      <c r="N31" s="184">
        <f t="shared" si="4"/>
        <v>102000000</v>
      </c>
      <c r="O31" s="184">
        <f t="shared" si="5"/>
        <v>36893967</v>
      </c>
      <c r="P31" s="184">
        <f t="shared" si="6"/>
        <v>36725967</v>
      </c>
    </row>
    <row r="32" spans="1:16" s="174" customFormat="1" ht="10.15" hidden="1" x14ac:dyDescent="0.2">
      <c r="A32" s="141" t="s">
        <v>141</v>
      </c>
      <c r="B32" s="141" t="s">
        <v>100</v>
      </c>
      <c r="C32" s="183" t="s">
        <v>142</v>
      </c>
      <c r="D32" s="184">
        <v>42500000</v>
      </c>
      <c r="E32" s="184">
        <v>7687515</v>
      </c>
      <c r="F32" s="184">
        <f t="shared" si="0"/>
        <v>6.491486611348353E-2</v>
      </c>
      <c r="G32" s="184">
        <v>7517515</v>
      </c>
      <c r="H32" s="184">
        <f t="shared" si="1"/>
        <v>0.18108117974699134</v>
      </c>
      <c r="I32" s="184">
        <v>70000000</v>
      </c>
      <c r="J32" s="184">
        <v>35707674</v>
      </c>
      <c r="K32" s="184">
        <f t="shared" si="2"/>
        <v>3.4791142305145435</v>
      </c>
      <c r="L32" s="184">
        <v>35707674</v>
      </c>
      <c r="M32" s="184">
        <f t="shared" si="3"/>
        <v>3.7440063358879003</v>
      </c>
      <c r="N32" s="184">
        <f t="shared" si="4"/>
        <v>112500000</v>
      </c>
      <c r="O32" s="184">
        <f t="shared" si="5"/>
        <v>43395189</v>
      </c>
      <c r="P32" s="184">
        <f t="shared" si="6"/>
        <v>43225189</v>
      </c>
    </row>
    <row r="33" spans="1:16" s="174" customFormat="1" ht="10.15" hidden="1" x14ac:dyDescent="0.2">
      <c r="A33" s="141" t="s">
        <v>143</v>
      </c>
      <c r="B33" s="141" t="s">
        <v>100</v>
      </c>
      <c r="C33" s="183" t="s">
        <v>144</v>
      </c>
      <c r="D33" s="184">
        <v>44000000</v>
      </c>
      <c r="E33" s="184">
        <v>430700</v>
      </c>
      <c r="F33" s="184">
        <f t="shared" si="0"/>
        <v>3.6369142479822617E-3</v>
      </c>
      <c r="G33" s="184">
        <v>254700</v>
      </c>
      <c r="H33" s="184">
        <f t="shared" si="1"/>
        <v>6.135189152473749E-3</v>
      </c>
      <c r="I33" s="184">
        <v>100000000</v>
      </c>
      <c r="J33" s="184">
        <v>50310952</v>
      </c>
      <c r="K33" s="184">
        <f t="shared" si="2"/>
        <v>4.9019588633506102</v>
      </c>
      <c r="L33" s="184">
        <v>50310952</v>
      </c>
      <c r="M33" s="184">
        <f t="shared" si="3"/>
        <v>5.2751832295923853</v>
      </c>
      <c r="N33" s="184">
        <f t="shared" si="4"/>
        <v>144000000</v>
      </c>
      <c r="O33" s="184">
        <f t="shared" si="5"/>
        <v>50741652</v>
      </c>
      <c r="P33" s="184">
        <f t="shared" si="6"/>
        <v>50565652</v>
      </c>
    </row>
    <row r="34" spans="1:16" s="174" customFormat="1" ht="10.15" hidden="1" x14ac:dyDescent="0.2">
      <c r="A34" s="140" t="s">
        <v>145</v>
      </c>
      <c r="B34" s="181"/>
      <c r="C34" s="146" t="s">
        <v>146</v>
      </c>
      <c r="D34" s="182">
        <v>247000000</v>
      </c>
      <c r="E34" s="182">
        <v>63640882</v>
      </c>
      <c r="F34" s="182">
        <f t="shared" si="0"/>
        <v>0.53739593800779628</v>
      </c>
      <c r="G34" s="182">
        <v>62746882</v>
      </c>
      <c r="H34" s="182">
        <f t="shared" si="1"/>
        <v>1.5114408708203784</v>
      </c>
      <c r="I34" s="182">
        <v>145354000</v>
      </c>
      <c r="J34" s="182">
        <v>59182308</v>
      </c>
      <c r="K34" s="182">
        <f t="shared" si="2"/>
        <v>5.7663237867998545</v>
      </c>
      <c r="L34" s="182">
        <v>59182308</v>
      </c>
      <c r="M34" s="182">
        <f t="shared" si="3"/>
        <v>6.2053589971855683</v>
      </c>
      <c r="N34" s="182">
        <f t="shared" si="4"/>
        <v>392354000</v>
      </c>
      <c r="O34" s="182">
        <f t="shared" si="5"/>
        <v>122823190</v>
      </c>
      <c r="P34" s="182">
        <f t="shared" si="6"/>
        <v>121929190</v>
      </c>
    </row>
    <row r="35" spans="1:16" s="174" customFormat="1" ht="10.15" hidden="1" x14ac:dyDescent="0.2">
      <c r="A35" s="141" t="s">
        <v>147</v>
      </c>
      <c r="B35" s="141" t="s">
        <v>100</v>
      </c>
      <c r="C35" s="183" t="s">
        <v>148</v>
      </c>
      <c r="D35" s="184">
        <v>111000000</v>
      </c>
      <c r="E35" s="184">
        <v>15371965</v>
      </c>
      <c r="F35" s="184">
        <f t="shared" si="0"/>
        <v>0.12980385077312431</v>
      </c>
      <c r="G35" s="184">
        <v>14927965</v>
      </c>
      <c r="H35" s="184">
        <f t="shared" si="1"/>
        <v>0.35958338805067841</v>
      </c>
      <c r="I35" s="184">
        <v>0</v>
      </c>
      <c r="J35" s="184">
        <v>0</v>
      </c>
      <c r="K35" s="184">
        <f t="shared" si="2"/>
        <v>0</v>
      </c>
      <c r="L35" s="184">
        <v>0</v>
      </c>
      <c r="M35" s="184">
        <f t="shared" si="3"/>
        <v>0</v>
      </c>
      <c r="N35" s="184">
        <f t="shared" si="4"/>
        <v>111000000</v>
      </c>
      <c r="O35" s="184">
        <f t="shared" si="5"/>
        <v>15371965</v>
      </c>
      <c r="P35" s="184">
        <f t="shared" si="6"/>
        <v>14927965</v>
      </c>
    </row>
    <row r="36" spans="1:16" s="174" customFormat="1" ht="10.15" hidden="1" x14ac:dyDescent="0.2">
      <c r="A36" s="141" t="s">
        <v>149</v>
      </c>
      <c r="B36" s="141" t="s">
        <v>100</v>
      </c>
      <c r="C36" s="183" t="s">
        <v>150</v>
      </c>
      <c r="D36" s="184">
        <v>74000000</v>
      </c>
      <c r="E36" s="184">
        <v>31444879</v>
      </c>
      <c r="F36" s="184">
        <f t="shared" si="0"/>
        <v>0.2655266507108851</v>
      </c>
      <c r="G36" s="184">
        <v>31148879</v>
      </c>
      <c r="H36" s="184">
        <f t="shared" si="1"/>
        <v>0.75031120750890212</v>
      </c>
      <c r="I36" s="184">
        <v>86500000</v>
      </c>
      <c r="J36" s="184">
        <v>31485101</v>
      </c>
      <c r="K36" s="184">
        <f t="shared" si="2"/>
        <v>3.0676952785635851</v>
      </c>
      <c r="L36" s="184">
        <v>31485101</v>
      </c>
      <c r="M36" s="184">
        <f t="shared" si="3"/>
        <v>3.3012628498308367</v>
      </c>
      <c r="N36" s="184">
        <f t="shared" si="4"/>
        <v>160500000</v>
      </c>
      <c r="O36" s="184">
        <f t="shared" si="5"/>
        <v>62929980</v>
      </c>
      <c r="P36" s="184">
        <f t="shared" si="6"/>
        <v>62633980</v>
      </c>
    </row>
    <row r="37" spans="1:16" s="174" customFormat="1" ht="10.15" hidden="1" x14ac:dyDescent="0.2">
      <c r="A37" s="141" t="s">
        <v>151</v>
      </c>
      <c r="B37" s="141" t="s">
        <v>100</v>
      </c>
      <c r="C37" s="183" t="s">
        <v>152</v>
      </c>
      <c r="D37" s="184">
        <v>30500000</v>
      </c>
      <c r="E37" s="184">
        <v>4708321</v>
      </c>
      <c r="F37" s="184">
        <f t="shared" si="0"/>
        <v>3.9757974759633358E-2</v>
      </c>
      <c r="G37" s="184">
        <v>4586321</v>
      </c>
      <c r="H37" s="184">
        <f t="shared" si="1"/>
        <v>0.11047486002733631</v>
      </c>
      <c r="I37" s="184">
        <v>46500000</v>
      </c>
      <c r="J37" s="184">
        <v>21697207</v>
      </c>
      <c r="K37" s="184">
        <f t="shared" si="2"/>
        <v>2.1140290917890581</v>
      </c>
      <c r="L37" s="184">
        <v>21697207</v>
      </c>
      <c r="M37" s="184">
        <f t="shared" si="3"/>
        <v>2.2749866171364541</v>
      </c>
      <c r="N37" s="184">
        <f t="shared" si="4"/>
        <v>77000000</v>
      </c>
      <c r="O37" s="184">
        <f t="shared" si="5"/>
        <v>26405528</v>
      </c>
      <c r="P37" s="184">
        <f t="shared" si="6"/>
        <v>26283528</v>
      </c>
    </row>
    <row r="38" spans="1:16" s="174" customFormat="1" ht="20.45" hidden="1" x14ac:dyDescent="0.2">
      <c r="A38" s="141" t="s">
        <v>153</v>
      </c>
      <c r="B38" s="141" t="s">
        <v>100</v>
      </c>
      <c r="C38" s="183" t="s">
        <v>154</v>
      </c>
      <c r="D38" s="184">
        <v>31500000</v>
      </c>
      <c r="E38" s="184">
        <v>12115717</v>
      </c>
      <c r="F38" s="184">
        <f t="shared" si="0"/>
        <v>0.10230746176415347</v>
      </c>
      <c r="G38" s="184">
        <v>12083717</v>
      </c>
      <c r="H38" s="184">
        <f t="shared" si="1"/>
        <v>0.29107141523346147</v>
      </c>
      <c r="I38" s="184">
        <v>12354000</v>
      </c>
      <c r="J38" s="184">
        <v>6000000</v>
      </c>
      <c r="K38" s="184">
        <f t="shared" si="2"/>
        <v>0.58459941644721136</v>
      </c>
      <c r="L38" s="184">
        <v>6000000</v>
      </c>
      <c r="M38" s="184">
        <f t="shared" si="3"/>
        <v>0.62910953021827754</v>
      </c>
      <c r="N38" s="184">
        <f t="shared" si="4"/>
        <v>43854000</v>
      </c>
      <c r="O38" s="184">
        <f t="shared" si="5"/>
        <v>18115717</v>
      </c>
      <c r="P38" s="184">
        <f t="shared" si="6"/>
        <v>18083717</v>
      </c>
    </row>
    <row r="39" spans="1:16" s="174" customFormat="1" ht="10.15" hidden="1" x14ac:dyDescent="0.2">
      <c r="A39" s="141" t="s">
        <v>155</v>
      </c>
      <c r="B39" s="141" t="s">
        <v>100</v>
      </c>
      <c r="C39" s="183" t="s">
        <v>156</v>
      </c>
      <c r="D39" s="184">
        <v>14500000</v>
      </c>
      <c r="E39" s="184">
        <v>14039553</v>
      </c>
      <c r="F39" s="184">
        <f t="shared" si="0"/>
        <v>0.11855270569074089</v>
      </c>
      <c r="G39" s="184">
        <v>13887553</v>
      </c>
      <c r="H39" s="184">
        <f t="shared" si="1"/>
        <v>0.33452204365922372</v>
      </c>
      <c r="I39" s="184">
        <v>40000000</v>
      </c>
      <c r="J39" s="184">
        <v>13656923</v>
      </c>
      <c r="K39" s="184">
        <f t="shared" si="2"/>
        <v>1.33063820271075</v>
      </c>
      <c r="L39" s="184">
        <v>13656923</v>
      </c>
      <c r="M39" s="184">
        <f t="shared" si="3"/>
        <v>1.431950068792865</v>
      </c>
      <c r="N39" s="184">
        <f t="shared" si="4"/>
        <v>54500000</v>
      </c>
      <c r="O39" s="184">
        <f t="shared" si="5"/>
        <v>27696476</v>
      </c>
      <c r="P39" s="184">
        <f t="shared" si="6"/>
        <v>27544476</v>
      </c>
    </row>
    <row r="40" spans="1:16" s="174" customFormat="1" ht="10.15" hidden="1" x14ac:dyDescent="0.2">
      <c r="A40" s="141" t="s">
        <v>157</v>
      </c>
      <c r="B40" s="141" t="s">
        <v>100</v>
      </c>
      <c r="C40" s="183" t="s">
        <v>158</v>
      </c>
      <c r="D40" s="184">
        <v>20000000</v>
      </c>
      <c r="E40" s="184">
        <v>12650985</v>
      </c>
      <c r="F40" s="184">
        <f t="shared" si="0"/>
        <v>0.10682736846415108</v>
      </c>
      <c r="G40" s="184">
        <v>12570985</v>
      </c>
      <c r="H40" s="184">
        <f t="shared" si="1"/>
        <v>0.3028086800467617</v>
      </c>
      <c r="I40" s="184">
        <v>20000000</v>
      </c>
      <c r="J40" s="184">
        <v>5791998</v>
      </c>
      <c r="K40" s="184">
        <f t="shared" si="2"/>
        <v>0.56433310847723595</v>
      </c>
      <c r="L40" s="184">
        <v>5791998</v>
      </c>
      <c r="M40" s="184">
        <f t="shared" si="3"/>
        <v>0.60730019013420056</v>
      </c>
      <c r="N40" s="184">
        <f t="shared" si="4"/>
        <v>40000000</v>
      </c>
      <c r="O40" s="184">
        <f t="shared" si="5"/>
        <v>18442983</v>
      </c>
      <c r="P40" s="184">
        <f t="shared" si="6"/>
        <v>18362983</v>
      </c>
    </row>
    <row r="41" spans="1:16" s="174" customFormat="1" ht="10.15" x14ac:dyDescent="0.2">
      <c r="A41" s="177" t="s">
        <v>159</v>
      </c>
      <c r="B41" s="178"/>
      <c r="C41" s="179" t="s">
        <v>160</v>
      </c>
      <c r="D41" s="180">
        <v>2204006595</v>
      </c>
      <c r="E41" s="180">
        <v>1647453557.95</v>
      </c>
      <c r="F41" s="180">
        <f t="shared" si="0"/>
        <v>13.91141703691067</v>
      </c>
      <c r="G41" s="180">
        <v>555612399.25</v>
      </c>
      <c r="H41" s="180">
        <f t="shared" si="1"/>
        <v>13.383538142357732</v>
      </c>
      <c r="I41" s="180">
        <v>0</v>
      </c>
      <c r="J41" s="180">
        <v>0</v>
      </c>
      <c r="K41" s="180">
        <f t="shared" si="2"/>
        <v>0</v>
      </c>
      <c r="L41" s="180">
        <v>0</v>
      </c>
      <c r="M41" s="180">
        <f t="shared" si="3"/>
        <v>0</v>
      </c>
      <c r="N41" s="180">
        <f t="shared" si="4"/>
        <v>2204006595</v>
      </c>
      <c r="O41" s="180">
        <f t="shared" si="5"/>
        <v>1647453557.95</v>
      </c>
      <c r="P41" s="180">
        <f t="shared" si="6"/>
        <v>555612399.25</v>
      </c>
    </row>
    <row r="42" spans="1:16" s="174" customFormat="1" ht="10.15" hidden="1" x14ac:dyDescent="0.2">
      <c r="A42" s="140" t="s">
        <v>161</v>
      </c>
      <c r="B42" s="181"/>
      <c r="C42" s="146" t="s">
        <v>162</v>
      </c>
      <c r="D42" s="182">
        <v>2204006595</v>
      </c>
      <c r="E42" s="182">
        <v>1647453557.95</v>
      </c>
      <c r="F42" s="182">
        <f t="shared" si="0"/>
        <v>13.91141703691067</v>
      </c>
      <c r="G42" s="182">
        <v>555612399.25</v>
      </c>
      <c r="H42" s="182">
        <f t="shared" si="1"/>
        <v>13.383538142357732</v>
      </c>
      <c r="I42" s="182">
        <v>0</v>
      </c>
      <c r="J42" s="182">
        <v>0</v>
      </c>
      <c r="K42" s="182">
        <f t="shared" si="2"/>
        <v>0</v>
      </c>
      <c r="L42" s="182">
        <v>0</v>
      </c>
      <c r="M42" s="182">
        <f t="shared" si="3"/>
        <v>0</v>
      </c>
      <c r="N42" s="182">
        <f t="shared" si="4"/>
        <v>2204006595</v>
      </c>
      <c r="O42" s="182">
        <f t="shared" si="5"/>
        <v>1647453557.95</v>
      </c>
      <c r="P42" s="182">
        <f t="shared" si="6"/>
        <v>555612399.25</v>
      </c>
    </row>
    <row r="43" spans="1:16" s="174" customFormat="1" ht="10.15" x14ac:dyDescent="0.2">
      <c r="A43" s="140" t="s">
        <v>163</v>
      </c>
      <c r="B43" s="181"/>
      <c r="C43" s="146" t="s">
        <v>164</v>
      </c>
      <c r="D43" s="182">
        <v>89286595</v>
      </c>
      <c r="E43" s="182">
        <v>58791490</v>
      </c>
      <c r="F43" s="182">
        <f t="shared" si="0"/>
        <v>0.49644673239170339</v>
      </c>
      <c r="G43" s="182">
        <v>56592890</v>
      </c>
      <c r="H43" s="182">
        <f t="shared" si="1"/>
        <v>1.3632041022188461</v>
      </c>
      <c r="I43" s="182">
        <v>0</v>
      </c>
      <c r="J43" s="182">
        <v>0</v>
      </c>
      <c r="K43" s="182">
        <f t="shared" si="2"/>
        <v>0</v>
      </c>
      <c r="L43" s="182">
        <v>0</v>
      </c>
      <c r="M43" s="182">
        <f t="shared" si="3"/>
        <v>0</v>
      </c>
      <c r="N43" s="182">
        <f t="shared" si="4"/>
        <v>89286595</v>
      </c>
      <c r="O43" s="182">
        <f t="shared" si="5"/>
        <v>58791490</v>
      </c>
      <c r="P43" s="182">
        <f t="shared" si="6"/>
        <v>56592890</v>
      </c>
    </row>
    <row r="44" spans="1:16" s="174" customFormat="1" ht="10.15" hidden="1" x14ac:dyDescent="0.2">
      <c r="A44" s="140" t="s">
        <v>165</v>
      </c>
      <c r="B44" s="181"/>
      <c r="C44" s="146" t="s">
        <v>166</v>
      </c>
      <c r="D44" s="182">
        <v>89286595</v>
      </c>
      <c r="E44" s="182">
        <v>58791490</v>
      </c>
      <c r="F44" s="182">
        <f t="shared" si="0"/>
        <v>0.49644673239170339</v>
      </c>
      <c r="G44" s="182">
        <v>56592890</v>
      </c>
      <c r="H44" s="182">
        <f t="shared" si="1"/>
        <v>1.3632041022188461</v>
      </c>
      <c r="I44" s="182">
        <v>0</v>
      </c>
      <c r="J44" s="182">
        <v>0</v>
      </c>
      <c r="K44" s="182">
        <f t="shared" si="2"/>
        <v>0</v>
      </c>
      <c r="L44" s="182">
        <v>0</v>
      </c>
      <c r="M44" s="182">
        <f t="shared" si="3"/>
        <v>0</v>
      </c>
      <c r="N44" s="182">
        <f t="shared" si="4"/>
        <v>89286595</v>
      </c>
      <c r="O44" s="182">
        <f t="shared" si="5"/>
        <v>58791490</v>
      </c>
      <c r="P44" s="182">
        <f t="shared" si="6"/>
        <v>56592890</v>
      </c>
    </row>
    <row r="45" spans="1:16" s="174" customFormat="1" ht="10.15" hidden="1" x14ac:dyDescent="0.2">
      <c r="A45" s="141" t="s">
        <v>167</v>
      </c>
      <c r="B45" s="141" t="s">
        <v>100</v>
      </c>
      <c r="C45" s="183" t="s">
        <v>168</v>
      </c>
      <c r="D45" s="184">
        <v>78286595</v>
      </c>
      <c r="E45" s="184">
        <v>49355366</v>
      </c>
      <c r="F45" s="184">
        <f t="shared" si="0"/>
        <v>0.41676627308980557</v>
      </c>
      <c r="G45" s="184">
        <v>49355366</v>
      </c>
      <c r="H45" s="184">
        <f t="shared" si="1"/>
        <v>1.1888673188047574</v>
      </c>
      <c r="I45" s="184">
        <v>0</v>
      </c>
      <c r="J45" s="184">
        <v>0</v>
      </c>
      <c r="K45" s="184">
        <f t="shared" si="2"/>
        <v>0</v>
      </c>
      <c r="L45" s="184">
        <v>0</v>
      </c>
      <c r="M45" s="184">
        <f t="shared" si="3"/>
        <v>0</v>
      </c>
      <c r="N45" s="184">
        <f t="shared" si="4"/>
        <v>78286595</v>
      </c>
      <c r="O45" s="184">
        <f t="shared" si="5"/>
        <v>49355366</v>
      </c>
      <c r="P45" s="184">
        <f t="shared" si="6"/>
        <v>49355366</v>
      </c>
    </row>
    <row r="46" spans="1:16" s="174" customFormat="1" ht="10.15" hidden="1" x14ac:dyDescent="0.2">
      <c r="A46" s="141" t="s">
        <v>169</v>
      </c>
      <c r="B46" s="141" t="s">
        <v>100</v>
      </c>
      <c r="C46" s="183" t="s">
        <v>170</v>
      </c>
      <c r="D46" s="184">
        <v>5000000</v>
      </c>
      <c r="E46" s="184">
        <v>4000000</v>
      </c>
      <c r="F46" s="184">
        <f t="shared" si="0"/>
        <v>3.3776774998674354E-2</v>
      </c>
      <c r="G46" s="184">
        <v>4000000</v>
      </c>
      <c r="H46" s="184">
        <f t="shared" si="1"/>
        <v>9.6351616057695322E-2</v>
      </c>
      <c r="I46" s="184">
        <v>0</v>
      </c>
      <c r="J46" s="184">
        <v>0</v>
      </c>
      <c r="K46" s="184">
        <f t="shared" si="2"/>
        <v>0</v>
      </c>
      <c r="L46" s="184">
        <v>0</v>
      </c>
      <c r="M46" s="184">
        <f t="shared" si="3"/>
        <v>0</v>
      </c>
      <c r="N46" s="184">
        <f t="shared" si="4"/>
        <v>5000000</v>
      </c>
      <c r="O46" s="184">
        <f t="shared" si="5"/>
        <v>4000000</v>
      </c>
      <c r="P46" s="184">
        <f t="shared" si="6"/>
        <v>4000000</v>
      </c>
    </row>
    <row r="47" spans="1:16" s="174" customFormat="1" ht="10.15" hidden="1" x14ac:dyDescent="0.2">
      <c r="A47" s="141" t="s">
        <v>171</v>
      </c>
      <c r="B47" s="141" t="s">
        <v>100</v>
      </c>
      <c r="C47" s="183" t="s">
        <v>172</v>
      </c>
      <c r="D47" s="184">
        <v>6000000</v>
      </c>
      <c r="E47" s="184">
        <v>5436124</v>
      </c>
      <c r="F47" s="184">
        <f t="shared" si="0"/>
        <v>4.5903684303223412E-2</v>
      </c>
      <c r="G47" s="184">
        <v>3237524</v>
      </c>
      <c r="H47" s="184">
        <f t="shared" si="1"/>
        <v>7.7985167356393492E-2</v>
      </c>
      <c r="I47" s="184">
        <v>0</v>
      </c>
      <c r="J47" s="184">
        <v>0</v>
      </c>
      <c r="K47" s="184">
        <f t="shared" si="2"/>
        <v>0</v>
      </c>
      <c r="L47" s="184">
        <v>0</v>
      </c>
      <c r="M47" s="184">
        <f t="shared" si="3"/>
        <v>0</v>
      </c>
      <c r="N47" s="184">
        <f t="shared" si="4"/>
        <v>6000000</v>
      </c>
      <c r="O47" s="184">
        <f t="shared" si="5"/>
        <v>5436124</v>
      </c>
      <c r="P47" s="184">
        <f t="shared" si="6"/>
        <v>3237524</v>
      </c>
    </row>
    <row r="48" spans="1:16" s="174" customFormat="1" ht="10.15" x14ac:dyDescent="0.2">
      <c r="A48" s="140" t="s">
        <v>173</v>
      </c>
      <c r="B48" s="181"/>
      <c r="C48" s="146" t="s">
        <v>174</v>
      </c>
      <c r="D48" s="182">
        <v>2114720000</v>
      </c>
      <c r="E48" s="182">
        <v>1588662067.95</v>
      </c>
      <c r="F48" s="182">
        <f t="shared" si="0"/>
        <v>13.414970304518967</v>
      </c>
      <c r="G48" s="182">
        <v>499019509.25</v>
      </c>
      <c r="H48" s="182">
        <f t="shared" si="1"/>
        <v>12.020334040138884</v>
      </c>
      <c r="I48" s="182">
        <v>0</v>
      </c>
      <c r="J48" s="182">
        <v>0</v>
      </c>
      <c r="K48" s="182">
        <f t="shared" si="2"/>
        <v>0</v>
      </c>
      <c r="L48" s="182">
        <v>0</v>
      </c>
      <c r="M48" s="182">
        <f t="shared" si="3"/>
        <v>0</v>
      </c>
      <c r="N48" s="182">
        <f t="shared" si="4"/>
        <v>2114720000</v>
      </c>
      <c r="O48" s="182">
        <f t="shared" si="5"/>
        <v>1588662067.95</v>
      </c>
      <c r="P48" s="182">
        <f t="shared" si="6"/>
        <v>499019509.25</v>
      </c>
    </row>
    <row r="49" spans="1:16" s="174" customFormat="1" ht="10.15" hidden="1" x14ac:dyDescent="0.2">
      <c r="A49" s="140" t="s">
        <v>175</v>
      </c>
      <c r="B49" s="181"/>
      <c r="C49" s="146" t="s">
        <v>176</v>
      </c>
      <c r="D49" s="182">
        <v>30120000</v>
      </c>
      <c r="E49" s="182">
        <v>240000</v>
      </c>
      <c r="F49" s="182">
        <f t="shared" si="0"/>
        <v>2.0266064999204612E-3</v>
      </c>
      <c r="G49" s="182">
        <v>0</v>
      </c>
      <c r="H49" s="182">
        <f t="shared" si="1"/>
        <v>0</v>
      </c>
      <c r="I49" s="182">
        <v>0</v>
      </c>
      <c r="J49" s="182">
        <v>0</v>
      </c>
      <c r="K49" s="182">
        <f t="shared" si="2"/>
        <v>0</v>
      </c>
      <c r="L49" s="182">
        <v>0</v>
      </c>
      <c r="M49" s="182">
        <f t="shared" si="3"/>
        <v>0</v>
      </c>
      <c r="N49" s="182">
        <f t="shared" si="4"/>
        <v>30120000</v>
      </c>
      <c r="O49" s="182">
        <f t="shared" si="5"/>
        <v>240000</v>
      </c>
      <c r="P49" s="182">
        <f t="shared" si="6"/>
        <v>0</v>
      </c>
    </row>
    <row r="50" spans="1:16" s="174" customFormat="1" ht="10.15" hidden="1" x14ac:dyDescent="0.2">
      <c r="A50" s="141" t="s">
        <v>177</v>
      </c>
      <c r="B50" s="141" t="s">
        <v>100</v>
      </c>
      <c r="C50" s="183" t="s">
        <v>178</v>
      </c>
      <c r="D50" s="184">
        <v>30000000</v>
      </c>
      <c r="E50" s="184">
        <v>120000</v>
      </c>
      <c r="F50" s="184">
        <f t="shared" si="0"/>
        <v>1.0133032499602306E-3</v>
      </c>
      <c r="G50" s="184">
        <v>0</v>
      </c>
      <c r="H50" s="184">
        <f t="shared" si="1"/>
        <v>0</v>
      </c>
      <c r="I50" s="184">
        <v>0</v>
      </c>
      <c r="J50" s="184">
        <v>0</v>
      </c>
      <c r="K50" s="184">
        <f t="shared" si="2"/>
        <v>0</v>
      </c>
      <c r="L50" s="184">
        <v>0</v>
      </c>
      <c r="M50" s="184">
        <f t="shared" si="3"/>
        <v>0</v>
      </c>
      <c r="N50" s="184">
        <f t="shared" si="4"/>
        <v>30000000</v>
      </c>
      <c r="O50" s="184">
        <f t="shared" si="5"/>
        <v>120000</v>
      </c>
      <c r="P50" s="184">
        <f t="shared" si="6"/>
        <v>0</v>
      </c>
    </row>
    <row r="51" spans="1:16" s="174" customFormat="1" ht="10.15" hidden="1" x14ac:dyDescent="0.2">
      <c r="A51" s="141" t="s">
        <v>179</v>
      </c>
      <c r="B51" s="141" t="s">
        <v>100</v>
      </c>
      <c r="C51" s="183" t="s">
        <v>180</v>
      </c>
      <c r="D51" s="184">
        <v>120000</v>
      </c>
      <c r="E51" s="184">
        <v>120000</v>
      </c>
      <c r="F51" s="184">
        <f t="shared" si="0"/>
        <v>1.0133032499602306E-3</v>
      </c>
      <c r="G51" s="184">
        <v>0</v>
      </c>
      <c r="H51" s="184">
        <f t="shared" si="1"/>
        <v>0</v>
      </c>
      <c r="I51" s="184">
        <v>0</v>
      </c>
      <c r="J51" s="184">
        <v>0</v>
      </c>
      <c r="K51" s="184">
        <f t="shared" si="2"/>
        <v>0</v>
      </c>
      <c r="L51" s="184">
        <v>0</v>
      </c>
      <c r="M51" s="184">
        <f t="shared" si="3"/>
        <v>0</v>
      </c>
      <c r="N51" s="184">
        <f t="shared" si="4"/>
        <v>120000</v>
      </c>
      <c r="O51" s="184">
        <f t="shared" si="5"/>
        <v>120000</v>
      </c>
      <c r="P51" s="184">
        <f t="shared" si="6"/>
        <v>0</v>
      </c>
    </row>
    <row r="52" spans="1:16" s="174" customFormat="1" ht="10.15" hidden="1" x14ac:dyDescent="0.2">
      <c r="A52" s="140" t="s">
        <v>181</v>
      </c>
      <c r="B52" s="181"/>
      <c r="C52" s="146" t="s">
        <v>182</v>
      </c>
      <c r="D52" s="182">
        <v>1000000</v>
      </c>
      <c r="E52" s="182">
        <v>4000</v>
      </c>
      <c r="F52" s="182">
        <f t="shared" si="0"/>
        <v>3.3776774998674356E-5</v>
      </c>
      <c r="G52" s="182">
        <v>0</v>
      </c>
      <c r="H52" s="182">
        <f t="shared" si="1"/>
        <v>0</v>
      </c>
      <c r="I52" s="182">
        <v>0</v>
      </c>
      <c r="J52" s="182">
        <v>0</v>
      </c>
      <c r="K52" s="182">
        <f t="shared" si="2"/>
        <v>0</v>
      </c>
      <c r="L52" s="182">
        <v>0</v>
      </c>
      <c r="M52" s="182">
        <f t="shared" si="3"/>
        <v>0</v>
      </c>
      <c r="N52" s="182">
        <f t="shared" si="4"/>
        <v>1000000</v>
      </c>
      <c r="O52" s="182">
        <f t="shared" si="5"/>
        <v>4000</v>
      </c>
      <c r="P52" s="182">
        <f t="shared" si="6"/>
        <v>0</v>
      </c>
    </row>
    <row r="53" spans="1:16" s="174" customFormat="1" ht="10.15" hidden="1" x14ac:dyDescent="0.2">
      <c r="A53" s="141" t="s">
        <v>183</v>
      </c>
      <c r="B53" s="141" t="s">
        <v>100</v>
      </c>
      <c r="C53" s="183" t="s">
        <v>184</v>
      </c>
      <c r="D53" s="184">
        <v>1000000</v>
      </c>
      <c r="E53" s="184">
        <v>4000</v>
      </c>
      <c r="F53" s="184">
        <f t="shared" si="0"/>
        <v>3.3776774998674356E-5</v>
      </c>
      <c r="G53" s="184">
        <v>0</v>
      </c>
      <c r="H53" s="184">
        <f t="shared" si="1"/>
        <v>0</v>
      </c>
      <c r="I53" s="184">
        <v>0</v>
      </c>
      <c r="J53" s="184">
        <v>0</v>
      </c>
      <c r="K53" s="184">
        <f t="shared" si="2"/>
        <v>0</v>
      </c>
      <c r="L53" s="184">
        <v>0</v>
      </c>
      <c r="M53" s="184">
        <f t="shared" si="3"/>
        <v>0</v>
      </c>
      <c r="N53" s="184">
        <f t="shared" si="4"/>
        <v>1000000</v>
      </c>
      <c r="O53" s="184">
        <f t="shared" si="5"/>
        <v>4000</v>
      </c>
      <c r="P53" s="184">
        <f t="shared" si="6"/>
        <v>0</v>
      </c>
    </row>
    <row r="54" spans="1:16" s="174" customFormat="1" ht="10.15" hidden="1" x14ac:dyDescent="0.2">
      <c r="A54" s="140" t="s">
        <v>185</v>
      </c>
      <c r="B54" s="181"/>
      <c r="C54" s="146" t="s">
        <v>186</v>
      </c>
      <c r="D54" s="182">
        <v>275000000</v>
      </c>
      <c r="E54" s="182">
        <v>149801660</v>
      </c>
      <c r="F54" s="182">
        <f t="shared" si="0"/>
        <v>1.2649542410619792</v>
      </c>
      <c r="G54" s="182">
        <v>55614786</v>
      </c>
      <c r="H54" s="182">
        <f t="shared" si="1"/>
        <v>1.3396436269507221</v>
      </c>
      <c r="I54" s="182">
        <v>0</v>
      </c>
      <c r="J54" s="182">
        <v>0</v>
      </c>
      <c r="K54" s="182">
        <f t="shared" si="2"/>
        <v>0</v>
      </c>
      <c r="L54" s="182">
        <v>0</v>
      </c>
      <c r="M54" s="182">
        <f t="shared" si="3"/>
        <v>0</v>
      </c>
      <c r="N54" s="182">
        <f t="shared" si="4"/>
        <v>275000000</v>
      </c>
      <c r="O54" s="182">
        <f t="shared" si="5"/>
        <v>149801660</v>
      </c>
      <c r="P54" s="182">
        <f t="shared" si="6"/>
        <v>55614786</v>
      </c>
    </row>
    <row r="55" spans="1:16" s="174" customFormat="1" ht="10.15" hidden="1" x14ac:dyDescent="0.2">
      <c r="A55" s="141" t="s">
        <v>187</v>
      </c>
      <c r="B55" s="141" t="s">
        <v>100</v>
      </c>
      <c r="C55" s="183" t="s">
        <v>188</v>
      </c>
      <c r="D55" s="184">
        <v>30000000</v>
      </c>
      <c r="E55" s="184">
        <v>27343936</v>
      </c>
      <c r="F55" s="184">
        <f t="shared" si="0"/>
        <v>0.23089749346253793</v>
      </c>
      <c r="G55" s="184">
        <v>27223936</v>
      </c>
      <c r="H55" s="184">
        <f t="shared" si="1"/>
        <v>0.65576755726281744</v>
      </c>
      <c r="I55" s="184">
        <v>0</v>
      </c>
      <c r="J55" s="184">
        <v>0</v>
      </c>
      <c r="K55" s="184">
        <f t="shared" si="2"/>
        <v>0</v>
      </c>
      <c r="L55" s="184">
        <v>0</v>
      </c>
      <c r="M55" s="184">
        <f t="shared" si="3"/>
        <v>0</v>
      </c>
      <c r="N55" s="184">
        <f t="shared" si="4"/>
        <v>30000000</v>
      </c>
      <c r="O55" s="184">
        <f t="shared" si="5"/>
        <v>27343936</v>
      </c>
      <c r="P55" s="184">
        <f t="shared" si="6"/>
        <v>27223936</v>
      </c>
    </row>
    <row r="56" spans="1:16" s="174" customFormat="1" ht="10.15" hidden="1" x14ac:dyDescent="0.2">
      <c r="A56" s="141" t="s">
        <v>189</v>
      </c>
      <c r="B56" s="141" t="s">
        <v>100</v>
      </c>
      <c r="C56" s="183" t="s">
        <v>190</v>
      </c>
      <c r="D56" s="184">
        <v>54000000</v>
      </c>
      <c r="E56" s="184">
        <v>216000</v>
      </c>
      <c r="F56" s="184">
        <f t="shared" si="0"/>
        <v>1.8239458499284152E-3</v>
      </c>
      <c r="G56" s="184">
        <v>0</v>
      </c>
      <c r="H56" s="184">
        <f t="shared" si="1"/>
        <v>0</v>
      </c>
      <c r="I56" s="184">
        <v>0</v>
      </c>
      <c r="J56" s="184">
        <v>0</v>
      </c>
      <c r="K56" s="184">
        <f t="shared" si="2"/>
        <v>0</v>
      </c>
      <c r="L56" s="184">
        <v>0</v>
      </c>
      <c r="M56" s="184">
        <f t="shared" si="3"/>
        <v>0</v>
      </c>
      <c r="N56" s="184">
        <f t="shared" si="4"/>
        <v>54000000</v>
      </c>
      <c r="O56" s="184">
        <f t="shared" si="5"/>
        <v>216000</v>
      </c>
      <c r="P56" s="184">
        <f t="shared" si="6"/>
        <v>0</v>
      </c>
    </row>
    <row r="57" spans="1:16" s="174" customFormat="1" ht="10.15" hidden="1" x14ac:dyDescent="0.2">
      <c r="A57" s="141" t="s">
        <v>191</v>
      </c>
      <c r="B57" s="141" t="s">
        <v>100</v>
      </c>
      <c r="C57" s="183" t="s">
        <v>192</v>
      </c>
      <c r="D57" s="184">
        <v>13000000</v>
      </c>
      <c r="E57" s="184">
        <v>52000</v>
      </c>
      <c r="F57" s="184">
        <f t="shared" si="0"/>
        <v>4.3909807498276665E-4</v>
      </c>
      <c r="G57" s="184">
        <v>0</v>
      </c>
      <c r="H57" s="184">
        <f t="shared" si="1"/>
        <v>0</v>
      </c>
      <c r="I57" s="184">
        <v>0</v>
      </c>
      <c r="J57" s="184">
        <v>0</v>
      </c>
      <c r="K57" s="184">
        <f t="shared" si="2"/>
        <v>0</v>
      </c>
      <c r="L57" s="184">
        <v>0</v>
      </c>
      <c r="M57" s="184">
        <f t="shared" si="3"/>
        <v>0</v>
      </c>
      <c r="N57" s="184">
        <f t="shared" si="4"/>
        <v>13000000</v>
      </c>
      <c r="O57" s="184">
        <f t="shared" si="5"/>
        <v>52000</v>
      </c>
      <c r="P57" s="184">
        <f t="shared" si="6"/>
        <v>0</v>
      </c>
    </row>
    <row r="58" spans="1:16" s="174" customFormat="1" ht="10.15" hidden="1" x14ac:dyDescent="0.2">
      <c r="A58" s="141" t="s">
        <v>193</v>
      </c>
      <c r="B58" s="141" t="s">
        <v>100</v>
      </c>
      <c r="C58" s="183" t="s">
        <v>194</v>
      </c>
      <c r="D58" s="184">
        <v>60000000</v>
      </c>
      <c r="E58" s="184">
        <v>59282714</v>
      </c>
      <c r="F58" s="184">
        <f t="shared" si="0"/>
        <v>0.50059472302219055</v>
      </c>
      <c r="G58" s="184">
        <v>0</v>
      </c>
      <c r="H58" s="184">
        <f t="shared" si="1"/>
        <v>0</v>
      </c>
      <c r="I58" s="184">
        <v>0</v>
      </c>
      <c r="J58" s="184">
        <v>0</v>
      </c>
      <c r="K58" s="184">
        <f t="shared" si="2"/>
        <v>0</v>
      </c>
      <c r="L58" s="184">
        <v>0</v>
      </c>
      <c r="M58" s="184">
        <f t="shared" si="3"/>
        <v>0</v>
      </c>
      <c r="N58" s="184">
        <f t="shared" si="4"/>
        <v>60000000</v>
      </c>
      <c r="O58" s="184">
        <f t="shared" si="5"/>
        <v>59282714</v>
      </c>
      <c r="P58" s="184">
        <f t="shared" si="6"/>
        <v>0</v>
      </c>
    </row>
    <row r="59" spans="1:16" s="174" customFormat="1" ht="10.15" hidden="1" x14ac:dyDescent="0.2">
      <c r="A59" s="141" t="s">
        <v>195</v>
      </c>
      <c r="B59" s="141" t="s">
        <v>100</v>
      </c>
      <c r="C59" s="183" t="s">
        <v>196</v>
      </c>
      <c r="D59" s="184">
        <v>50000000</v>
      </c>
      <c r="E59" s="184">
        <v>200000</v>
      </c>
      <c r="F59" s="184">
        <f t="shared" si="0"/>
        <v>1.6888387499337178E-3</v>
      </c>
      <c r="G59" s="184">
        <v>0</v>
      </c>
      <c r="H59" s="184">
        <f t="shared" si="1"/>
        <v>0</v>
      </c>
      <c r="I59" s="184">
        <v>0</v>
      </c>
      <c r="J59" s="184">
        <v>0</v>
      </c>
      <c r="K59" s="184">
        <f t="shared" si="2"/>
        <v>0</v>
      </c>
      <c r="L59" s="184">
        <v>0</v>
      </c>
      <c r="M59" s="184">
        <f t="shared" si="3"/>
        <v>0</v>
      </c>
      <c r="N59" s="184">
        <f t="shared" si="4"/>
        <v>50000000</v>
      </c>
      <c r="O59" s="184">
        <f t="shared" si="5"/>
        <v>200000</v>
      </c>
      <c r="P59" s="184">
        <f t="shared" si="6"/>
        <v>0</v>
      </c>
    </row>
    <row r="60" spans="1:16" s="174" customFormat="1" ht="10.15" hidden="1" x14ac:dyDescent="0.2">
      <c r="A60" s="141" t="s">
        <v>197</v>
      </c>
      <c r="B60" s="141" t="s">
        <v>100</v>
      </c>
      <c r="C60" s="183" t="s">
        <v>198</v>
      </c>
      <c r="D60" s="184">
        <v>8000000</v>
      </c>
      <c r="E60" s="184">
        <v>6826160</v>
      </c>
      <c r="F60" s="184">
        <f t="shared" si="0"/>
        <v>5.7641417606237741E-2</v>
      </c>
      <c r="G60" s="184">
        <v>0</v>
      </c>
      <c r="H60" s="184">
        <f t="shared" si="1"/>
        <v>0</v>
      </c>
      <c r="I60" s="184">
        <v>0</v>
      </c>
      <c r="J60" s="184">
        <v>0</v>
      </c>
      <c r="K60" s="184">
        <f t="shared" si="2"/>
        <v>0</v>
      </c>
      <c r="L60" s="184">
        <v>0</v>
      </c>
      <c r="M60" s="184">
        <f t="shared" si="3"/>
        <v>0</v>
      </c>
      <c r="N60" s="184">
        <f t="shared" si="4"/>
        <v>8000000</v>
      </c>
      <c r="O60" s="184">
        <f t="shared" si="5"/>
        <v>6826160</v>
      </c>
      <c r="P60" s="184">
        <f t="shared" si="6"/>
        <v>0</v>
      </c>
    </row>
    <row r="61" spans="1:16" s="174" customFormat="1" ht="10.15" hidden="1" x14ac:dyDescent="0.2">
      <c r="A61" s="141" t="s">
        <v>199</v>
      </c>
      <c r="B61" s="141" t="s">
        <v>100</v>
      </c>
      <c r="C61" s="183" t="s">
        <v>200</v>
      </c>
      <c r="D61" s="184">
        <v>30000000</v>
      </c>
      <c r="E61" s="184">
        <v>27410000</v>
      </c>
      <c r="F61" s="184">
        <f t="shared" si="0"/>
        <v>0.23145535067841602</v>
      </c>
      <c r="G61" s="184">
        <v>0</v>
      </c>
      <c r="H61" s="184">
        <f t="shared" si="1"/>
        <v>0</v>
      </c>
      <c r="I61" s="184">
        <v>0</v>
      </c>
      <c r="J61" s="184">
        <v>0</v>
      </c>
      <c r="K61" s="184">
        <f t="shared" si="2"/>
        <v>0</v>
      </c>
      <c r="L61" s="184">
        <v>0</v>
      </c>
      <c r="M61" s="184">
        <f t="shared" si="3"/>
        <v>0</v>
      </c>
      <c r="N61" s="184">
        <f t="shared" si="4"/>
        <v>30000000</v>
      </c>
      <c r="O61" s="184">
        <f t="shared" si="5"/>
        <v>27410000</v>
      </c>
      <c r="P61" s="184">
        <f t="shared" si="6"/>
        <v>0</v>
      </c>
    </row>
    <row r="62" spans="1:16" s="174" customFormat="1" ht="10.15" hidden="1" x14ac:dyDescent="0.2">
      <c r="A62" s="141" t="s">
        <v>201</v>
      </c>
      <c r="B62" s="141" t="s">
        <v>100</v>
      </c>
      <c r="C62" s="183" t="s">
        <v>202</v>
      </c>
      <c r="D62" s="184">
        <v>30000000</v>
      </c>
      <c r="E62" s="184">
        <v>28470850</v>
      </c>
      <c r="F62" s="184">
        <f t="shared" si="0"/>
        <v>0.24041337361775197</v>
      </c>
      <c r="G62" s="184">
        <v>28390850</v>
      </c>
      <c r="H62" s="184">
        <f t="shared" si="1"/>
        <v>0.68387606968790482</v>
      </c>
      <c r="I62" s="184">
        <v>0</v>
      </c>
      <c r="J62" s="184">
        <v>0</v>
      </c>
      <c r="K62" s="184">
        <f t="shared" si="2"/>
        <v>0</v>
      </c>
      <c r="L62" s="184">
        <v>0</v>
      </c>
      <c r="M62" s="184">
        <f t="shared" si="3"/>
        <v>0</v>
      </c>
      <c r="N62" s="184">
        <f t="shared" si="4"/>
        <v>30000000</v>
      </c>
      <c r="O62" s="184">
        <f t="shared" si="5"/>
        <v>28470850</v>
      </c>
      <c r="P62" s="184">
        <f t="shared" si="6"/>
        <v>28390850</v>
      </c>
    </row>
    <row r="63" spans="1:16" s="174" customFormat="1" ht="10.15" hidden="1" x14ac:dyDescent="0.2">
      <c r="A63" s="140" t="s">
        <v>203</v>
      </c>
      <c r="B63" s="181"/>
      <c r="C63" s="146" t="s">
        <v>204</v>
      </c>
      <c r="D63" s="182">
        <v>1033300000</v>
      </c>
      <c r="E63" s="182">
        <v>917343521</v>
      </c>
      <c r="F63" s="182">
        <f t="shared" si="0"/>
        <v>7.7462264263271754</v>
      </c>
      <c r="G63" s="182">
        <v>278198452</v>
      </c>
      <c r="H63" s="182">
        <f t="shared" si="1"/>
        <v>6.701217608737295</v>
      </c>
      <c r="I63" s="182">
        <v>0</v>
      </c>
      <c r="J63" s="182">
        <v>0</v>
      </c>
      <c r="K63" s="182">
        <f t="shared" si="2"/>
        <v>0</v>
      </c>
      <c r="L63" s="182">
        <v>0</v>
      </c>
      <c r="M63" s="182">
        <f t="shared" si="3"/>
        <v>0</v>
      </c>
      <c r="N63" s="182">
        <f t="shared" si="4"/>
        <v>1033300000</v>
      </c>
      <c r="O63" s="182">
        <f t="shared" si="5"/>
        <v>917343521</v>
      </c>
      <c r="P63" s="182">
        <f t="shared" si="6"/>
        <v>278198452</v>
      </c>
    </row>
    <row r="64" spans="1:16" s="174" customFormat="1" ht="10.15" hidden="1" x14ac:dyDescent="0.2">
      <c r="A64" s="141" t="s">
        <v>205</v>
      </c>
      <c r="B64" s="141" t="s">
        <v>100</v>
      </c>
      <c r="C64" s="183" t="s">
        <v>206</v>
      </c>
      <c r="D64" s="184">
        <v>50000000</v>
      </c>
      <c r="E64" s="184">
        <v>30691998</v>
      </c>
      <c r="F64" s="184">
        <f t="shared" si="0"/>
        <v>0.25916917767644088</v>
      </c>
      <c r="G64" s="184">
        <v>7138398</v>
      </c>
      <c r="H64" s="184">
        <f t="shared" si="1"/>
        <v>0.17194904584075504</v>
      </c>
      <c r="I64" s="184">
        <v>0</v>
      </c>
      <c r="J64" s="184">
        <v>0</v>
      </c>
      <c r="K64" s="184">
        <f t="shared" si="2"/>
        <v>0</v>
      </c>
      <c r="L64" s="184">
        <v>0</v>
      </c>
      <c r="M64" s="184">
        <f t="shared" si="3"/>
        <v>0</v>
      </c>
      <c r="N64" s="184">
        <f t="shared" si="4"/>
        <v>50000000</v>
      </c>
      <c r="O64" s="184">
        <f t="shared" si="5"/>
        <v>30691998</v>
      </c>
      <c r="P64" s="184">
        <f t="shared" si="6"/>
        <v>7138398</v>
      </c>
    </row>
    <row r="65" spans="1:16" s="174" customFormat="1" ht="10.15" hidden="1" x14ac:dyDescent="0.2">
      <c r="A65" s="141" t="s">
        <v>207</v>
      </c>
      <c r="B65" s="141" t="s">
        <v>100</v>
      </c>
      <c r="C65" s="183" t="s">
        <v>208</v>
      </c>
      <c r="D65" s="184">
        <v>16200000</v>
      </c>
      <c r="E65" s="184">
        <v>9000000</v>
      </c>
      <c r="F65" s="184">
        <f t="shared" si="0"/>
        <v>7.5997743747017302E-2</v>
      </c>
      <c r="G65" s="184">
        <v>6758932</v>
      </c>
      <c r="H65" s="184">
        <f t="shared" si="1"/>
        <v>0.16280850525601767</v>
      </c>
      <c r="I65" s="184">
        <v>0</v>
      </c>
      <c r="J65" s="184">
        <v>0</v>
      </c>
      <c r="K65" s="184">
        <f t="shared" si="2"/>
        <v>0</v>
      </c>
      <c r="L65" s="184">
        <v>0</v>
      </c>
      <c r="M65" s="184">
        <f t="shared" si="3"/>
        <v>0</v>
      </c>
      <c r="N65" s="184">
        <f t="shared" si="4"/>
        <v>16200000</v>
      </c>
      <c r="O65" s="184">
        <f t="shared" si="5"/>
        <v>9000000</v>
      </c>
      <c r="P65" s="184">
        <f t="shared" si="6"/>
        <v>6758932</v>
      </c>
    </row>
    <row r="66" spans="1:16" s="174" customFormat="1" ht="10.15" hidden="1" x14ac:dyDescent="0.2">
      <c r="A66" s="141" t="s">
        <v>209</v>
      </c>
      <c r="B66" s="141" t="s">
        <v>100</v>
      </c>
      <c r="C66" s="183" t="s">
        <v>210</v>
      </c>
      <c r="D66" s="184">
        <v>100000</v>
      </c>
      <c r="E66" s="184">
        <v>100000</v>
      </c>
      <c r="F66" s="184">
        <f t="shared" si="0"/>
        <v>8.4441937496685889E-4</v>
      </c>
      <c r="G66" s="184">
        <v>0</v>
      </c>
      <c r="H66" s="184">
        <f t="shared" si="1"/>
        <v>0</v>
      </c>
      <c r="I66" s="184">
        <v>0</v>
      </c>
      <c r="J66" s="184">
        <v>0</v>
      </c>
      <c r="K66" s="184">
        <f t="shared" si="2"/>
        <v>0</v>
      </c>
      <c r="L66" s="184">
        <v>0</v>
      </c>
      <c r="M66" s="184">
        <f t="shared" si="3"/>
        <v>0</v>
      </c>
      <c r="N66" s="184">
        <f t="shared" si="4"/>
        <v>100000</v>
      </c>
      <c r="O66" s="184">
        <f t="shared" si="5"/>
        <v>100000</v>
      </c>
      <c r="P66" s="184">
        <f t="shared" si="6"/>
        <v>0</v>
      </c>
    </row>
    <row r="67" spans="1:16" s="174" customFormat="1" ht="10.15" hidden="1" x14ac:dyDescent="0.2">
      <c r="A67" s="141" t="s">
        <v>211</v>
      </c>
      <c r="B67" s="141" t="s">
        <v>100</v>
      </c>
      <c r="C67" s="183" t="s">
        <v>212</v>
      </c>
      <c r="D67" s="184">
        <v>35000000</v>
      </c>
      <c r="E67" s="184">
        <v>32490000</v>
      </c>
      <c r="F67" s="184">
        <f t="shared" si="0"/>
        <v>0.27435185492673247</v>
      </c>
      <c r="G67" s="184">
        <v>0</v>
      </c>
      <c r="H67" s="184">
        <f t="shared" si="1"/>
        <v>0</v>
      </c>
      <c r="I67" s="184">
        <v>0</v>
      </c>
      <c r="J67" s="184">
        <v>0</v>
      </c>
      <c r="K67" s="184">
        <f t="shared" si="2"/>
        <v>0</v>
      </c>
      <c r="L67" s="184">
        <v>0</v>
      </c>
      <c r="M67" s="184">
        <f t="shared" si="3"/>
        <v>0</v>
      </c>
      <c r="N67" s="184">
        <f t="shared" si="4"/>
        <v>35000000</v>
      </c>
      <c r="O67" s="184">
        <f t="shared" si="5"/>
        <v>32490000</v>
      </c>
      <c r="P67" s="184">
        <f t="shared" si="6"/>
        <v>0</v>
      </c>
    </row>
    <row r="68" spans="1:16" s="174" customFormat="1" ht="10.15" hidden="1" x14ac:dyDescent="0.2">
      <c r="A68" s="141" t="s">
        <v>213</v>
      </c>
      <c r="B68" s="141" t="s">
        <v>100</v>
      </c>
      <c r="C68" s="183" t="s">
        <v>214</v>
      </c>
      <c r="D68" s="184">
        <v>100000000</v>
      </c>
      <c r="E68" s="184">
        <v>44500651</v>
      </c>
      <c r="F68" s="184">
        <f t="shared" si="0"/>
        <v>0.37577211903038327</v>
      </c>
      <c r="G68" s="184">
        <v>3430051</v>
      </c>
      <c r="H68" s="184">
        <f t="shared" si="1"/>
        <v>8.2622739252578473E-2</v>
      </c>
      <c r="I68" s="184">
        <v>0</v>
      </c>
      <c r="J68" s="184">
        <v>0</v>
      </c>
      <c r="K68" s="184">
        <f t="shared" si="2"/>
        <v>0</v>
      </c>
      <c r="L68" s="184">
        <v>0</v>
      </c>
      <c r="M68" s="184">
        <f t="shared" si="3"/>
        <v>0</v>
      </c>
      <c r="N68" s="184">
        <f t="shared" si="4"/>
        <v>100000000</v>
      </c>
      <c r="O68" s="184">
        <f t="shared" si="5"/>
        <v>44500651</v>
      </c>
      <c r="P68" s="184">
        <f t="shared" si="6"/>
        <v>3430051</v>
      </c>
    </row>
    <row r="69" spans="1:16" s="174" customFormat="1" ht="10.15" hidden="1" x14ac:dyDescent="0.2">
      <c r="A69" s="141" t="s">
        <v>215</v>
      </c>
      <c r="B69" s="141" t="s">
        <v>100</v>
      </c>
      <c r="C69" s="183" t="s">
        <v>216</v>
      </c>
      <c r="D69" s="184">
        <v>10000000</v>
      </c>
      <c r="E69" s="184">
        <v>40000</v>
      </c>
      <c r="F69" s="184">
        <f t="shared" si="0"/>
        <v>3.3776774998674355E-4</v>
      </c>
      <c r="G69" s="184">
        <v>0</v>
      </c>
      <c r="H69" s="184">
        <f t="shared" si="1"/>
        <v>0</v>
      </c>
      <c r="I69" s="184">
        <v>0</v>
      </c>
      <c r="J69" s="184">
        <v>0</v>
      </c>
      <c r="K69" s="184">
        <f t="shared" si="2"/>
        <v>0</v>
      </c>
      <c r="L69" s="184">
        <v>0</v>
      </c>
      <c r="M69" s="184">
        <f t="shared" si="3"/>
        <v>0</v>
      </c>
      <c r="N69" s="184">
        <f t="shared" si="4"/>
        <v>10000000</v>
      </c>
      <c r="O69" s="184">
        <f t="shared" si="5"/>
        <v>40000</v>
      </c>
      <c r="P69" s="184">
        <f t="shared" si="6"/>
        <v>0</v>
      </c>
    </row>
    <row r="70" spans="1:16" s="174" customFormat="1" ht="10.15" hidden="1" x14ac:dyDescent="0.2">
      <c r="A70" s="141" t="s">
        <v>217</v>
      </c>
      <c r="B70" s="141" t="s">
        <v>100</v>
      </c>
      <c r="C70" s="183" t="s">
        <v>218</v>
      </c>
      <c r="D70" s="184">
        <v>746000000</v>
      </c>
      <c r="E70" s="184">
        <v>739268572</v>
      </c>
      <c r="F70" s="184">
        <f t="shared" si="0"/>
        <v>6.2425270550088241</v>
      </c>
      <c r="G70" s="184">
        <v>260871071</v>
      </c>
      <c r="H70" s="184">
        <f t="shared" si="1"/>
        <v>6.2838373183879446</v>
      </c>
      <c r="I70" s="184">
        <v>0</v>
      </c>
      <c r="J70" s="184">
        <v>0</v>
      </c>
      <c r="K70" s="184">
        <f t="shared" si="2"/>
        <v>0</v>
      </c>
      <c r="L70" s="184">
        <v>0</v>
      </c>
      <c r="M70" s="184">
        <f t="shared" si="3"/>
        <v>0</v>
      </c>
      <c r="N70" s="184">
        <f t="shared" si="4"/>
        <v>746000000</v>
      </c>
      <c r="O70" s="184">
        <f t="shared" si="5"/>
        <v>739268572</v>
      </c>
      <c r="P70" s="184">
        <f t="shared" si="6"/>
        <v>260871071</v>
      </c>
    </row>
    <row r="71" spans="1:16" s="174" customFormat="1" ht="20.45" hidden="1" x14ac:dyDescent="0.2">
      <c r="A71" s="141" t="s">
        <v>219</v>
      </c>
      <c r="B71" s="141" t="s">
        <v>100</v>
      </c>
      <c r="C71" s="183" t="s">
        <v>220</v>
      </c>
      <c r="D71" s="184">
        <v>10000000</v>
      </c>
      <c r="E71" s="184">
        <v>9234300</v>
      </c>
      <c r="F71" s="184">
        <f t="shared" si="0"/>
        <v>7.7976218342564657E-2</v>
      </c>
      <c r="G71" s="184">
        <v>0</v>
      </c>
      <c r="H71" s="184">
        <f t="shared" si="1"/>
        <v>0</v>
      </c>
      <c r="I71" s="184">
        <v>0</v>
      </c>
      <c r="J71" s="184">
        <v>0</v>
      </c>
      <c r="K71" s="184">
        <f t="shared" si="2"/>
        <v>0</v>
      </c>
      <c r="L71" s="184">
        <v>0</v>
      </c>
      <c r="M71" s="184">
        <f t="shared" si="3"/>
        <v>0</v>
      </c>
      <c r="N71" s="184">
        <f t="shared" si="4"/>
        <v>10000000</v>
      </c>
      <c r="O71" s="184">
        <f t="shared" si="5"/>
        <v>9234300</v>
      </c>
      <c r="P71" s="184">
        <f t="shared" si="6"/>
        <v>0</v>
      </c>
    </row>
    <row r="72" spans="1:16" s="174" customFormat="1" ht="10.15" hidden="1" x14ac:dyDescent="0.2">
      <c r="A72" s="141" t="s">
        <v>221</v>
      </c>
      <c r="B72" s="141" t="s">
        <v>100</v>
      </c>
      <c r="C72" s="183" t="s">
        <v>222</v>
      </c>
      <c r="D72" s="184">
        <v>66000000</v>
      </c>
      <c r="E72" s="184">
        <v>52018000</v>
      </c>
      <c r="F72" s="184">
        <f t="shared" ref="F72:F135" si="7">+E72/$E$224*100</f>
        <v>0.43925007047026066</v>
      </c>
      <c r="G72" s="184">
        <v>0</v>
      </c>
      <c r="H72" s="184">
        <f t="shared" ref="H72:H135" si="8">+G72/$G$224*100</f>
        <v>0</v>
      </c>
      <c r="I72" s="184">
        <v>0</v>
      </c>
      <c r="J72" s="184">
        <v>0</v>
      </c>
      <c r="K72" s="184">
        <f t="shared" ref="K72:K135" si="9">+J72/$J$224*100</f>
        <v>0</v>
      </c>
      <c r="L72" s="184">
        <v>0</v>
      </c>
      <c r="M72" s="184">
        <f t="shared" ref="M72:M135" si="10">+L72/$L$224*100</f>
        <v>0</v>
      </c>
      <c r="N72" s="184">
        <f t="shared" ref="N72:N135" si="11">+D72+I72</f>
        <v>66000000</v>
      </c>
      <c r="O72" s="184">
        <f t="shared" ref="O72:O135" si="12">+E72+J72</f>
        <v>52018000</v>
      </c>
      <c r="P72" s="184">
        <f t="shared" ref="P72:P135" si="13">+G72+L72</f>
        <v>0</v>
      </c>
    </row>
    <row r="73" spans="1:16" s="174" customFormat="1" ht="10.15" hidden="1" x14ac:dyDescent="0.2">
      <c r="A73" s="140" t="s">
        <v>223</v>
      </c>
      <c r="B73" s="181"/>
      <c r="C73" s="146" t="s">
        <v>224</v>
      </c>
      <c r="D73" s="182">
        <v>84400000</v>
      </c>
      <c r="E73" s="182">
        <v>51674390</v>
      </c>
      <c r="F73" s="182">
        <f t="shared" si="7"/>
        <v>0.43634856105593706</v>
      </c>
      <c r="G73" s="182">
        <v>11169644</v>
      </c>
      <c r="H73" s="182">
        <f t="shared" si="8"/>
        <v>0.26905331254728504</v>
      </c>
      <c r="I73" s="182">
        <v>0</v>
      </c>
      <c r="J73" s="182">
        <v>0</v>
      </c>
      <c r="K73" s="182">
        <f t="shared" si="9"/>
        <v>0</v>
      </c>
      <c r="L73" s="182">
        <v>0</v>
      </c>
      <c r="M73" s="182">
        <f t="shared" si="10"/>
        <v>0</v>
      </c>
      <c r="N73" s="182">
        <f t="shared" si="11"/>
        <v>84400000</v>
      </c>
      <c r="O73" s="182">
        <f t="shared" si="12"/>
        <v>51674390</v>
      </c>
      <c r="P73" s="182">
        <f t="shared" si="13"/>
        <v>11169644</v>
      </c>
    </row>
    <row r="74" spans="1:16" s="174" customFormat="1" ht="10.15" hidden="1" x14ac:dyDescent="0.2">
      <c r="A74" s="141" t="s">
        <v>225</v>
      </c>
      <c r="B74" s="141" t="s">
        <v>100</v>
      </c>
      <c r="C74" s="183" t="s">
        <v>226</v>
      </c>
      <c r="D74" s="184">
        <v>53000000</v>
      </c>
      <c r="E74" s="184">
        <v>25782000</v>
      </c>
      <c r="F74" s="184">
        <f t="shared" si="7"/>
        <v>0.21770820325395557</v>
      </c>
      <c r="G74" s="184">
        <v>0</v>
      </c>
      <c r="H74" s="184">
        <f t="shared" si="8"/>
        <v>0</v>
      </c>
      <c r="I74" s="184">
        <v>0</v>
      </c>
      <c r="J74" s="184">
        <v>0</v>
      </c>
      <c r="K74" s="184">
        <f t="shared" si="9"/>
        <v>0</v>
      </c>
      <c r="L74" s="184">
        <v>0</v>
      </c>
      <c r="M74" s="184">
        <f t="shared" si="10"/>
        <v>0</v>
      </c>
      <c r="N74" s="184">
        <f t="shared" si="11"/>
        <v>53000000</v>
      </c>
      <c r="O74" s="184">
        <f t="shared" si="12"/>
        <v>25782000</v>
      </c>
      <c r="P74" s="184">
        <f t="shared" si="13"/>
        <v>0</v>
      </c>
    </row>
    <row r="75" spans="1:16" s="174" customFormat="1" ht="10.15" hidden="1" x14ac:dyDescent="0.2">
      <c r="A75" s="141" t="s">
        <v>227</v>
      </c>
      <c r="B75" s="141" t="s">
        <v>100</v>
      </c>
      <c r="C75" s="183" t="s">
        <v>228</v>
      </c>
      <c r="D75" s="184">
        <v>1200000</v>
      </c>
      <c r="E75" s="184">
        <v>672390</v>
      </c>
      <c r="F75" s="184">
        <f t="shared" si="7"/>
        <v>5.6777914353396625E-3</v>
      </c>
      <c r="G75" s="184">
        <v>667590</v>
      </c>
      <c r="H75" s="184">
        <f t="shared" si="8"/>
        <v>1.6080843840989203E-2</v>
      </c>
      <c r="I75" s="184">
        <v>0</v>
      </c>
      <c r="J75" s="184">
        <v>0</v>
      </c>
      <c r="K75" s="184">
        <f t="shared" si="9"/>
        <v>0</v>
      </c>
      <c r="L75" s="184">
        <v>0</v>
      </c>
      <c r="M75" s="184">
        <f t="shared" si="10"/>
        <v>0</v>
      </c>
      <c r="N75" s="184">
        <f t="shared" si="11"/>
        <v>1200000</v>
      </c>
      <c r="O75" s="184">
        <f t="shared" si="12"/>
        <v>672390</v>
      </c>
      <c r="P75" s="184">
        <f t="shared" si="13"/>
        <v>667590</v>
      </c>
    </row>
    <row r="76" spans="1:16" s="174" customFormat="1" ht="10.15" hidden="1" x14ac:dyDescent="0.2">
      <c r="A76" s="141" t="s">
        <v>229</v>
      </c>
      <c r="B76" s="141" t="s">
        <v>100</v>
      </c>
      <c r="C76" s="183" t="s">
        <v>230</v>
      </c>
      <c r="D76" s="184">
        <v>5000000</v>
      </c>
      <c r="E76" s="184">
        <v>20000</v>
      </c>
      <c r="F76" s="184">
        <f t="shared" si="7"/>
        <v>1.6888387499337177E-4</v>
      </c>
      <c r="G76" s="184">
        <v>0</v>
      </c>
      <c r="H76" s="184">
        <f t="shared" si="8"/>
        <v>0</v>
      </c>
      <c r="I76" s="184">
        <v>0</v>
      </c>
      <c r="J76" s="184">
        <v>0</v>
      </c>
      <c r="K76" s="184">
        <f t="shared" si="9"/>
        <v>0</v>
      </c>
      <c r="L76" s="184">
        <v>0</v>
      </c>
      <c r="M76" s="184">
        <f t="shared" si="10"/>
        <v>0</v>
      </c>
      <c r="N76" s="184">
        <f t="shared" si="11"/>
        <v>5000000</v>
      </c>
      <c r="O76" s="184">
        <f t="shared" si="12"/>
        <v>20000</v>
      </c>
      <c r="P76" s="184">
        <f t="shared" si="13"/>
        <v>0</v>
      </c>
    </row>
    <row r="77" spans="1:16" s="174" customFormat="1" ht="10.15" hidden="1" x14ac:dyDescent="0.2">
      <c r="A77" s="141" t="s">
        <v>231</v>
      </c>
      <c r="B77" s="141" t="s">
        <v>100</v>
      </c>
      <c r="C77" s="183" t="s">
        <v>232</v>
      </c>
      <c r="D77" s="184">
        <v>25200000</v>
      </c>
      <c r="E77" s="184">
        <v>25200000</v>
      </c>
      <c r="F77" s="184">
        <f t="shared" si="7"/>
        <v>0.21279368249164846</v>
      </c>
      <c r="G77" s="184">
        <v>10502054</v>
      </c>
      <c r="H77" s="184">
        <f t="shared" si="8"/>
        <v>0.25297246870629581</v>
      </c>
      <c r="I77" s="184">
        <v>0</v>
      </c>
      <c r="J77" s="184">
        <v>0</v>
      </c>
      <c r="K77" s="184">
        <f t="shared" si="9"/>
        <v>0</v>
      </c>
      <c r="L77" s="184">
        <v>0</v>
      </c>
      <c r="M77" s="184">
        <f t="shared" si="10"/>
        <v>0</v>
      </c>
      <c r="N77" s="184">
        <f t="shared" si="11"/>
        <v>25200000</v>
      </c>
      <c r="O77" s="184">
        <f t="shared" si="12"/>
        <v>25200000</v>
      </c>
      <c r="P77" s="184">
        <f t="shared" si="13"/>
        <v>10502054</v>
      </c>
    </row>
    <row r="78" spans="1:16" s="174" customFormat="1" ht="10.15" hidden="1" x14ac:dyDescent="0.2">
      <c r="A78" s="140" t="s">
        <v>233</v>
      </c>
      <c r="B78" s="181"/>
      <c r="C78" s="146" t="s">
        <v>234</v>
      </c>
      <c r="D78" s="182">
        <v>43000000</v>
      </c>
      <c r="E78" s="182">
        <v>172000</v>
      </c>
      <c r="F78" s="182">
        <f t="shared" si="7"/>
        <v>1.4524013249429973E-3</v>
      </c>
      <c r="G78" s="182">
        <v>0</v>
      </c>
      <c r="H78" s="182">
        <f t="shared" si="8"/>
        <v>0</v>
      </c>
      <c r="I78" s="182">
        <v>0</v>
      </c>
      <c r="J78" s="182">
        <v>0</v>
      </c>
      <c r="K78" s="182">
        <f t="shared" si="9"/>
        <v>0</v>
      </c>
      <c r="L78" s="182">
        <v>0</v>
      </c>
      <c r="M78" s="182">
        <f t="shared" si="10"/>
        <v>0</v>
      </c>
      <c r="N78" s="182">
        <f t="shared" si="11"/>
        <v>43000000</v>
      </c>
      <c r="O78" s="182">
        <f t="shared" si="12"/>
        <v>172000</v>
      </c>
      <c r="P78" s="182">
        <f t="shared" si="13"/>
        <v>0</v>
      </c>
    </row>
    <row r="79" spans="1:16" s="174" customFormat="1" ht="10.15" hidden="1" x14ac:dyDescent="0.2">
      <c r="A79" s="141" t="s">
        <v>235</v>
      </c>
      <c r="B79" s="141" t="s">
        <v>100</v>
      </c>
      <c r="C79" s="183" t="s">
        <v>236</v>
      </c>
      <c r="D79" s="184">
        <v>1000000</v>
      </c>
      <c r="E79" s="184">
        <v>4000</v>
      </c>
      <c r="F79" s="184">
        <f t="shared" si="7"/>
        <v>3.3776774998674356E-5</v>
      </c>
      <c r="G79" s="184">
        <v>0</v>
      </c>
      <c r="H79" s="184">
        <f t="shared" si="8"/>
        <v>0</v>
      </c>
      <c r="I79" s="184">
        <v>0</v>
      </c>
      <c r="J79" s="184">
        <v>0</v>
      </c>
      <c r="K79" s="184">
        <f t="shared" si="9"/>
        <v>0</v>
      </c>
      <c r="L79" s="184">
        <v>0</v>
      </c>
      <c r="M79" s="184">
        <f t="shared" si="10"/>
        <v>0</v>
      </c>
      <c r="N79" s="184">
        <f t="shared" si="11"/>
        <v>1000000</v>
      </c>
      <c r="O79" s="184">
        <f t="shared" si="12"/>
        <v>4000</v>
      </c>
      <c r="P79" s="184">
        <f t="shared" si="13"/>
        <v>0</v>
      </c>
    </row>
    <row r="80" spans="1:16" s="174" customFormat="1" ht="20.45" hidden="1" x14ac:dyDescent="0.2">
      <c r="A80" s="141" t="s">
        <v>237</v>
      </c>
      <c r="B80" s="141" t="s">
        <v>100</v>
      </c>
      <c r="C80" s="183" t="s">
        <v>238</v>
      </c>
      <c r="D80" s="184">
        <v>1000000</v>
      </c>
      <c r="E80" s="184">
        <v>4000</v>
      </c>
      <c r="F80" s="184">
        <f t="shared" si="7"/>
        <v>3.3776774998674356E-5</v>
      </c>
      <c r="G80" s="184">
        <v>0</v>
      </c>
      <c r="H80" s="184">
        <f t="shared" si="8"/>
        <v>0</v>
      </c>
      <c r="I80" s="184">
        <v>0</v>
      </c>
      <c r="J80" s="184">
        <v>0</v>
      </c>
      <c r="K80" s="184">
        <f t="shared" si="9"/>
        <v>0</v>
      </c>
      <c r="L80" s="184">
        <v>0</v>
      </c>
      <c r="M80" s="184">
        <f t="shared" si="10"/>
        <v>0</v>
      </c>
      <c r="N80" s="184">
        <f t="shared" si="11"/>
        <v>1000000</v>
      </c>
      <c r="O80" s="184">
        <f t="shared" si="12"/>
        <v>4000</v>
      </c>
      <c r="P80" s="184">
        <f t="shared" si="13"/>
        <v>0</v>
      </c>
    </row>
    <row r="81" spans="1:16" s="174" customFormat="1" ht="10.15" hidden="1" x14ac:dyDescent="0.2">
      <c r="A81" s="141" t="s">
        <v>239</v>
      </c>
      <c r="B81" s="141" t="s">
        <v>100</v>
      </c>
      <c r="C81" s="183" t="s">
        <v>240</v>
      </c>
      <c r="D81" s="184">
        <v>40000000</v>
      </c>
      <c r="E81" s="184">
        <v>160000</v>
      </c>
      <c r="F81" s="184">
        <f t="shared" si="7"/>
        <v>1.3510709999469742E-3</v>
      </c>
      <c r="G81" s="184">
        <v>0</v>
      </c>
      <c r="H81" s="184">
        <f t="shared" si="8"/>
        <v>0</v>
      </c>
      <c r="I81" s="184">
        <v>0</v>
      </c>
      <c r="J81" s="184">
        <v>0</v>
      </c>
      <c r="K81" s="184">
        <f t="shared" si="9"/>
        <v>0</v>
      </c>
      <c r="L81" s="184">
        <v>0</v>
      </c>
      <c r="M81" s="184">
        <f t="shared" si="10"/>
        <v>0</v>
      </c>
      <c r="N81" s="184">
        <f t="shared" si="11"/>
        <v>40000000</v>
      </c>
      <c r="O81" s="184">
        <f t="shared" si="12"/>
        <v>160000</v>
      </c>
      <c r="P81" s="184">
        <f t="shared" si="13"/>
        <v>0</v>
      </c>
    </row>
    <row r="82" spans="1:16" s="174" customFormat="1" ht="10.15" hidden="1" x14ac:dyDescent="0.2">
      <c r="A82" s="141" t="s">
        <v>241</v>
      </c>
      <c r="B82" s="141" t="s">
        <v>100</v>
      </c>
      <c r="C82" s="183" t="s">
        <v>242</v>
      </c>
      <c r="D82" s="184">
        <v>1000000</v>
      </c>
      <c r="E82" s="184">
        <v>4000</v>
      </c>
      <c r="F82" s="184">
        <f t="shared" si="7"/>
        <v>3.3776774998674356E-5</v>
      </c>
      <c r="G82" s="184">
        <v>0</v>
      </c>
      <c r="H82" s="184">
        <f t="shared" si="8"/>
        <v>0</v>
      </c>
      <c r="I82" s="184">
        <v>0</v>
      </c>
      <c r="J82" s="184">
        <v>0</v>
      </c>
      <c r="K82" s="184">
        <f t="shared" si="9"/>
        <v>0</v>
      </c>
      <c r="L82" s="184">
        <v>0</v>
      </c>
      <c r="M82" s="184">
        <f t="shared" si="10"/>
        <v>0</v>
      </c>
      <c r="N82" s="184">
        <f t="shared" si="11"/>
        <v>1000000</v>
      </c>
      <c r="O82" s="184">
        <f t="shared" si="12"/>
        <v>4000</v>
      </c>
      <c r="P82" s="184">
        <f t="shared" si="13"/>
        <v>0</v>
      </c>
    </row>
    <row r="83" spans="1:16" s="174" customFormat="1" ht="10.15" hidden="1" x14ac:dyDescent="0.2">
      <c r="A83" s="140" t="s">
        <v>243</v>
      </c>
      <c r="B83" s="181"/>
      <c r="C83" s="146" t="s">
        <v>244</v>
      </c>
      <c r="D83" s="182">
        <v>180200000</v>
      </c>
      <c r="E83" s="182">
        <v>180200000</v>
      </c>
      <c r="F83" s="182">
        <f t="shared" si="7"/>
        <v>1.5216437136902798</v>
      </c>
      <c r="G83" s="182">
        <v>57883841</v>
      </c>
      <c r="H83" s="182">
        <f t="shared" si="8"/>
        <v>1.3943004059941706</v>
      </c>
      <c r="I83" s="182">
        <v>0</v>
      </c>
      <c r="J83" s="182">
        <v>0</v>
      </c>
      <c r="K83" s="182">
        <f t="shared" si="9"/>
        <v>0</v>
      </c>
      <c r="L83" s="182">
        <v>0</v>
      </c>
      <c r="M83" s="182">
        <f t="shared" si="10"/>
        <v>0</v>
      </c>
      <c r="N83" s="182">
        <f t="shared" si="11"/>
        <v>180200000</v>
      </c>
      <c r="O83" s="182">
        <f t="shared" si="12"/>
        <v>180200000</v>
      </c>
      <c r="P83" s="182">
        <f t="shared" si="13"/>
        <v>57883841</v>
      </c>
    </row>
    <row r="84" spans="1:16" s="174" customFormat="1" ht="10.15" hidden="1" x14ac:dyDescent="0.2">
      <c r="A84" s="141" t="s">
        <v>245</v>
      </c>
      <c r="B84" s="141" t="s">
        <v>100</v>
      </c>
      <c r="C84" s="183" t="s">
        <v>246</v>
      </c>
      <c r="D84" s="184">
        <v>3200000</v>
      </c>
      <c r="E84" s="184">
        <v>3200000</v>
      </c>
      <c r="F84" s="184">
        <f t="shared" si="7"/>
        <v>2.7021419998939485E-2</v>
      </c>
      <c r="G84" s="184">
        <v>215530</v>
      </c>
      <c r="H84" s="184">
        <f t="shared" si="8"/>
        <v>5.1916659522287679E-3</v>
      </c>
      <c r="I84" s="184">
        <v>0</v>
      </c>
      <c r="J84" s="184">
        <v>0</v>
      </c>
      <c r="K84" s="184">
        <f t="shared" si="9"/>
        <v>0</v>
      </c>
      <c r="L84" s="184">
        <v>0</v>
      </c>
      <c r="M84" s="184">
        <f t="shared" si="10"/>
        <v>0</v>
      </c>
      <c r="N84" s="184">
        <f t="shared" si="11"/>
        <v>3200000</v>
      </c>
      <c r="O84" s="184">
        <f t="shared" si="12"/>
        <v>3200000</v>
      </c>
      <c r="P84" s="184">
        <f t="shared" si="13"/>
        <v>215530</v>
      </c>
    </row>
    <row r="85" spans="1:16" s="174" customFormat="1" ht="10.15" hidden="1" x14ac:dyDescent="0.2">
      <c r="A85" s="141" t="s">
        <v>247</v>
      </c>
      <c r="B85" s="141" t="s">
        <v>100</v>
      </c>
      <c r="C85" s="183" t="s">
        <v>248</v>
      </c>
      <c r="D85" s="184">
        <v>105000000</v>
      </c>
      <c r="E85" s="184">
        <v>105000000</v>
      </c>
      <c r="F85" s="184">
        <f t="shared" si="7"/>
        <v>0.88664034371520173</v>
      </c>
      <c r="G85" s="184">
        <v>27037400</v>
      </c>
      <c r="H85" s="184">
        <f t="shared" si="8"/>
        <v>0.65127429599958286</v>
      </c>
      <c r="I85" s="184">
        <v>0</v>
      </c>
      <c r="J85" s="184">
        <v>0</v>
      </c>
      <c r="K85" s="184">
        <f t="shared" si="9"/>
        <v>0</v>
      </c>
      <c r="L85" s="184">
        <v>0</v>
      </c>
      <c r="M85" s="184">
        <f t="shared" si="10"/>
        <v>0</v>
      </c>
      <c r="N85" s="184">
        <f t="shared" si="11"/>
        <v>105000000</v>
      </c>
      <c r="O85" s="184">
        <f t="shared" si="12"/>
        <v>105000000</v>
      </c>
      <c r="P85" s="184">
        <f t="shared" si="13"/>
        <v>27037400</v>
      </c>
    </row>
    <row r="86" spans="1:16" s="174" customFormat="1" ht="10.15" hidden="1" x14ac:dyDescent="0.2">
      <c r="A86" s="141" t="s">
        <v>249</v>
      </c>
      <c r="B86" s="141" t="s">
        <v>100</v>
      </c>
      <c r="C86" s="183" t="s">
        <v>250</v>
      </c>
      <c r="D86" s="184">
        <v>72000000</v>
      </c>
      <c r="E86" s="184">
        <v>72000000</v>
      </c>
      <c r="F86" s="184">
        <f t="shared" si="7"/>
        <v>0.60798194997613841</v>
      </c>
      <c r="G86" s="184">
        <v>30630911</v>
      </c>
      <c r="H86" s="184">
        <f t="shared" si="8"/>
        <v>0.73783444404235898</v>
      </c>
      <c r="I86" s="184">
        <v>0</v>
      </c>
      <c r="J86" s="184">
        <v>0</v>
      </c>
      <c r="K86" s="184">
        <f t="shared" si="9"/>
        <v>0</v>
      </c>
      <c r="L86" s="184">
        <v>0</v>
      </c>
      <c r="M86" s="184">
        <f t="shared" si="10"/>
        <v>0</v>
      </c>
      <c r="N86" s="184">
        <f t="shared" si="11"/>
        <v>72000000</v>
      </c>
      <c r="O86" s="184">
        <f t="shared" si="12"/>
        <v>72000000</v>
      </c>
      <c r="P86" s="184">
        <f t="shared" si="13"/>
        <v>30630911</v>
      </c>
    </row>
    <row r="87" spans="1:16" s="174" customFormat="1" ht="10.15" hidden="1" x14ac:dyDescent="0.2">
      <c r="A87" s="140" t="s">
        <v>251</v>
      </c>
      <c r="B87" s="181"/>
      <c r="C87" s="146" t="s">
        <v>252</v>
      </c>
      <c r="D87" s="182">
        <v>134500000</v>
      </c>
      <c r="E87" s="182">
        <v>125955135.98</v>
      </c>
      <c r="F87" s="182">
        <f t="shared" si="7"/>
        <v>1.0635895719809731</v>
      </c>
      <c r="G87" s="182">
        <v>27949908.25</v>
      </c>
      <c r="H87" s="182">
        <f t="shared" si="8"/>
        <v>0.67325470713795266</v>
      </c>
      <c r="I87" s="182">
        <v>0</v>
      </c>
      <c r="J87" s="182">
        <v>0</v>
      </c>
      <c r="K87" s="182">
        <f t="shared" si="9"/>
        <v>0</v>
      </c>
      <c r="L87" s="182">
        <v>0</v>
      </c>
      <c r="M87" s="182">
        <f t="shared" si="10"/>
        <v>0</v>
      </c>
      <c r="N87" s="182">
        <f t="shared" si="11"/>
        <v>134500000</v>
      </c>
      <c r="O87" s="182">
        <f t="shared" si="12"/>
        <v>125955135.98</v>
      </c>
      <c r="P87" s="182">
        <f t="shared" si="13"/>
        <v>27949908.25</v>
      </c>
    </row>
    <row r="88" spans="1:16" s="174" customFormat="1" ht="10.15" hidden="1" x14ac:dyDescent="0.2">
      <c r="A88" s="141" t="s">
        <v>253</v>
      </c>
      <c r="B88" s="141" t="s">
        <v>100</v>
      </c>
      <c r="C88" s="183" t="s">
        <v>254</v>
      </c>
      <c r="D88" s="184">
        <v>15000000</v>
      </c>
      <c r="E88" s="184">
        <v>12474027.949999999</v>
      </c>
      <c r="F88" s="184">
        <f t="shared" si="7"/>
        <v>0.10533310884858128</v>
      </c>
      <c r="G88" s="184">
        <v>11536958.25</v>
      </c>
      <c r="H88" s="184">
        <f t="shared" si="8"/>
        <v>0.27790114294441515</v>
      </c>
      <c r="I88" s="184">
        <v>0</v>
      </c>
      <c r="J88" s="184">
        <v>0</v>
      </c>
      <c r="K88" s="184">
        <f t="shared" si="9"/>
        <v>0</v>
      </c>
      <c r="L88" s="184">
        <v>0</v>
      </c>
      <c r="M88" s="184">
        <f t="shared" si="10"/>
        <v>0</v>
      </c>
      <c r="N88" s="184">
        <f t="shared" si="11"/>
        <v>15000000</v>
      </c>
      <c r="O88" s="184">
        <f t="shared" si="12"/>
        <v>12474027.949999999</v>
      </c>
      <c r="P88" s="184">
        <f t="shared" si="13"/>
        <v>11536958.25</v>
      </c>
    </row>
    <row r="89" spans="1:16" s="174" customFormat="1" ht="10.15" hidden="1" x14ac:dyDescent="0.2">
      <c r="A89" s="141" t="s">
        <v>255</v>
      </c>
      <c r="B89" s="141" t="s">
        <v>100</v>
      </c>
      <c r="C89" s="183" t="s">
        <v>256</v>
      </c>
      <c r="D89" s="184">
        <v>10000000</v>
      </c>
      <c r="E89" s="184">
        <v>10000000</v>
      </c>
      <c r="F89" s="184">
        <f t="shared" si="7"/>
        <v>8.4441937496685895E-2</v>
      </c>
      <c r="G89" s="184">
        <v>0</v>
      </c>
      <c r="H89" s="184">
        <f t="shared" si="8"/>
        <v>0</v>
      </c>
      <c r="I89" s="184">
        <v>0</v>
      </c>
      <c r="J89" s="184">
        <v>0</v>
      </c>
      <c r="K89" s="184">
        <f t="shared" si="9"/>
        <v>0</v>
      </c>
      <c r="L89" s="184">
        <v>0</v>
      </c>
      <c r="M89" s="184">
        <f t="shared" si="10"/>
        <v>0</v>
      </c>
      <c r="N89" s="184">
        <f t="shared" si="11"/>
        <v>10000000</v>
      </c>
      <c r="O89" s="184">
        <f t="shared" si="12"/>
        <v>10000000</v>
      </c>
      <c r="P89" s="184">
        <f t="shared" si="13"/>
        <v>0</v>
      </c>
    </row>
    <row r="90" spans="1:16" s="174" customFormat="1" ht="10.15" hidden="1" x14ac:dyDescent="0.2">
      <c r="A90" s="141" t="s">
        <v>257</v>
      </c>
      <c r="B90" s="141" t="s">
        <v>100</v>
      </c>
      <c r="C90" s="183" t="s">
        <v>258</v>
      </c>
      <c r="D90" s="184">
        <v>30000000</v>
      </c>
      <c r="E90" s="184">
        <v>30000000</v>
      </c>
      <c r="F90" s="184">
        <f t="shared" si="7"/>
        <v>0.2533258124900577</v>
      </c>
      <c r="G90" s="184">
        <v>0</v>
      </c>
      <c r="H90" s="184">
        <f t="shared" si="8"/>
        <v>0</v>
      </c>
      <c r="I90" s="184">
        <v>0</v>
      </c>
      <c r="J90" s="184">
        <v>0</v>
      </c>
      <c r="K90" s="184">
        <f t="shared" si="9"/>
        <v>0</v>
      </c>
      <c r="L90" s="184">
        <v>0</v>
      </c>
      <c r="M90" s="184">
        <f t="shared" si="10"/>
        <v>0</v>
      </c>
      <c r="N90" s="184">
        <f t="shared" si="11"/>
        <v>30000000</v>
      </c>
      <c r="O90" s="184">
        <f t="shared" si="12"/>
        <v>30000000</v>
      </c>
      <c r="P90" s="184">
        <f t="shared" si="13"/>
        <v>0</v>
      </c>
    </row>
    <row r="91" spans="1:16" s="174" customFormat="1" ht="10.15" hidden="1" x14ac:dyDescent="0.2">
      <c r="A91" s="141" t="s">
        <v>259</v>
      </c>
      <c r="B91" s="141" t="s">
        <v>100</v>
      </c>
      <c r="C91" s="183" t="s">
        <v>260</v>
      </c>
      <c r="D91" s="184">
        <v>15000000</v>
      </c>
      <c r="E91" s="184">
        <v>15000000</v>
      </c>
      <c r="F91" s="184">
        <f t="shared" si="7"/>
        <v>0.12666290624502885</v>
      </c>
      <c r="G91" s="184">
        <v>0</v>
      </c>
      <c r="H91" s="184">
        <f t="shared" si="8"/>
        <v>0</v>
      </c>
      <c r="I91" s="184">
        <v>0</v>
      </c>
      <c r="J91" s="184">
        <v>0</v>
      </c>
      <c r="K91" s="184">
        <f t="shared" si="9"/>
        <v>0</v>
      </c>
      <c r="L91" s="184">
        <v>0</v>
      </c>
      <c r="M91" s="184">
        <f t="shared" si="10"/>
        <v>0</v>
      </c>
      <c r="N91" s="184">
        <f t="shared" si="11"/>
        <v>15000000</v>
      </c>
      <c r="O91" s="184">
        <f t="shared" si="12"/>
        <v>15000000</v>
      </c>
      <c r="P91" s="184">
        <f t="shared" si="13"/>
        <v>0</v>
      </c>
    </row>
    <row r="92" spans="1:16" s="174" customFormat="1" ht="10.15" hidden="1" x14ac:dyDescent="0.2">
      <c r="A92" s="141" t="s">
        <v>261</v>
      </c>
      <c r="B92" s="141" t="s">
        <v>100</v>
      </c>
      <c r="C92" s="183" t="s">
        <v>262</v>
      </c>
      <c r="D92" s="184">
        <v>34500000</v>
      </c>
      <c r="E92" s="184">
        <v>28947940</v>
      </c>
      <c r="F92" s="184">
        <f t="shared" si="7"/>
        <v>0.24444201401378132</v>
      </c>
      <c r="G92" s="184">
        <v>16412950</v>
      </c>
      <c r="H92" s="184">
        <f t="shared" si="8"/>
        <v>0.39535356419353757</v>
      </c>
      <c r="I92" s="184">
        <v>0</v>
      </c>
      <c r="J92" s="184">
        <v>0</v>
      </c>
      <c r="K92" s="184">
        <f t="shared" si="9"/>
        <v>0</v>
      </c>
      <c r="L92" s="184">
        <v>0</v>
      </c>
      <c r="M92" s="184">
        <f t="shared" si="10"/>
        <v>0</v>
      </c>
      <c r="N92" s="184">
        <f t="shared" si="11"/>
        <v>34500000</v>
      </c>
      <c r="O92" s="184">
        <f t="shared" si="12"/>
        <v>28947940</v>
      </c>
      <c r="P92" s="184">
        <f t="shared" si="13"/>
        <v>16412950</v>
      </c>
    </row>
    <row r="93" spans="1:16" s="174" customFormat="1" ht="10.15" hidden="1" x14ac:dyDescent="0.2">
      <c r="A93" s="141" t="s">
        <v>263</v>
      </c>
      <c r="B93" s="141" t="s">
        <v>100</v>
      </c>
      <c r="C93" s="183" t="s">
        <v>264</v>
      </c>
      <c r="D93" s="184">
        <v>30000000</v>
      </c>
      <c r="E93" s="184">
        <v>29533168.030000001</v>
      </c>
      <c r="F93" s="184">
        <f t="shared" si="7"/>
        <v>0.24938379288683821</v>
      </c>
      <c r="G93" s="184">
        <v>0</v>
      </c>
      <c r="H93" s="184">
        <f t="shared" si="8"/>
        <v>0</v>
      </c>
      <c r="I93" s="184">
        <v>0</v>
      </c>
      <c r="J93" s="184">
        <v>0</v>
      </c>
      <c r="K93" s="184">
        <f t="shared" si="9"/>
        <v>0</v>
      </c>
      <c r="L93" s="184">
        <v>0</v>
      </c>
      <c r="M93" s="184">
        <f t="shared" si="10"/>
        <v>0</v>
      </c>
      <c r="N93" s="184">
        <f t="shared" si="11"/>
        <v>30000000</v>
      </c>
      <c r="O93" s="184">
        <f t="shared" si="12"/>
        <v>29533168.030000001</v>
      </c>
      <c r="P93" s="184">
        <f t="shared" si="13"/>
        <v>0</v>
      </c>
    </row>
    <row r="94" spans="1:16" s="174" customFormat="1" ht="10.15" hidden="1" x14ac:dyDescent="0.2">
      <c r="A94" s="140" t="s">
        <v>265</v>
      </c>
      <c r="B94" s="181"/>
      <c r="C94" s="146" t="s">
        <v>266</v>
      </c>
      <c r="D94" s="182">
        <v>44200000</v>
      </c>
      <c r="E94" s="182">
        <v>24964000</v>
      </c>
      <c r="F94" s="182">
        <f t="shared" si="7"/>
        <v>0.21080085276672664</v>
      </c>
      <c r="G94" s="182">
        <v>5334000</v>
      </c>
      <c r="H94" s="182">
        <f t="shared" si="8"/>
        <v>0.1284848800129367</v>
      </c>
      <c r="I94" s="182">
        <v>0</v>
      </c>
      <c r="J94" s="182">
        <v>0</v>
      </c>
      <c r="K94" s="182">
        <f t="shared" si="9"/>
        <v>0</v>
      </c>
      <c r="L94" s="182">
        <v>0</v>
      </c>
      <c r="M94" s="182">
        <f t="shared" si="10"/>
        <v>0</v>
      </c>
      <c r="N94" s="182">
        <f t="shared" si="11"/>
        <v>44200000</v>
      </c>
      <c r="O94" s="182">
        <f t="shared" si="12"/>
        <v>24964000</v>
      </c>
      <c r="P94" s="182">
        <f t="shared" si="13"/>
        <v>5334000</v>
      </c>
    </row>
    <row r="95" spans="1:16" s="174" customFormat="1" ht="10.15" hidden="1" x14ac:dyDescent="0.2">
      <c r="A95" s="141" t="s">
        <v>267</v>
      </c>
      <c r="B95" s="141" t="s">
        <v>100</v>
      </c>
      <c r="C95" s="183" t="s">
        <v>268</v>
      </c>
      <c r="D95" s="184">
        <v>4200000</v>
      </c>
      <c r="E95" s="184">
        <v>0</v>
      </c>
      <c r="F95" s="184">
        <f t="shared" si="7"/>
        <v>0</v>
      </c>
      <c r="G95" s="184">
        <v>0</v>
      </c>
      <c r="H95" s="184">
        <f t="shared" si="8"/>
        <v>0</v>
      </c>
      <c r="I95" s="184">
        <v>0</v>
      </c>
      <c r="J95" s="184">
        <v>0</v>
      </c>
      <c r="K95" s="184">
        <f t="shared" si="9"/>
        <v>0</v>
      </c>
      <c r="L95" s="184">
        <v>0</v>
      </c>
      <c r="M95" s="184">
        <f t="shared" si="10"/>
        <v>0</v>
      </c>
      <c r="N95" s="184">
        <f t="shared" si="11"/>
        <v>4200000</v>
      </c>
      <c r="O95" s="184">
        <f t="shared" si="12"/>
        <v>0</v>
      </c>
      <c r="P95" s="184">
        <f t="shared" si="13"/>
        <v>0</v>
      </c>
    </row>
    <row r="96" spans="1:16" s="174" customFormat="1" ht="10.15" hidden="1" x14ac:dyDescent="0.2">
      <c r="A96" s="141" t="s">
        <v>269</v>
      </c>
      <c r="B96" s="141" t="s">
        <v>100</v>
      </c>
      <c r="C96" s="183" t="s">
        <v>270</v>
      </c>
      <c r="D96" s="184">
        <v>40000000</v>
      </c>
      <c r="E96" s="184">
        <v>24964000</v>
      </c>
      <c r="F96" s="184">
        <f t="shared" si="7"/>
        <v>0.21080085276672664</v>
      </c>
      <c r="G96" s="184">
        <v>5334000</v>
      </c>
      <c r="H96" s="184">
        <f t="shared" si="8"/>
        <v>0.1284848800129367</v>
      </c>
      <c r="I96" s="184">
        <v>0</v>
      </c>
      <c r="J96" s="184">
        <v>0</v>
      </c>
      <c r="K96" s="184">
        <f t="shared" si="9"/>
        <v>0</v>
      </c>
      <c r="L96" s="184">
        <v>0</v>
      </c>
      <c r="M96" s="184">
        <f t="shared" si="10"/>
        <v>0</v>
      </c>
      <c r="N96" s="184">
        <f t="shared" si="11"/>
        <v>40000000</v>
      </c>
      <c r="O96" s="184">
        <f t="shared" si="12"/>
        <v>24964000</v>
      </c>
      <c r="P96" s="184">
        <f t="shared" si="13"/>
        <v>5334000</v>
      </c>
    </row>
    <row r="97" spans="1:16" s="174" customFormat="1" ht="10.15" hidden="1" x14ac:dyDescent="0.2">
      <c r="A97" s="140" t="s">
        <v>271</v>
      </c>
      <c r="B97" s="181"/>
      <c r="C97" s="146" t="s">
        <v>272</v>
      </c>
      <c r="D97" s="182">
        <v>52000000</v>
      </c>
      <c r="E97" s="182">
        <v>47247128</v>
      </c>
      <c r="F97" s="182">
        <f t="shared" si="7"/>
        <v>0.39896390294739176</v>
      </c>
      <c r="G97" s="182">
        <v>47039128</v>
      </c>
      <c r="H97" s="182">
        <f t="shared" si="8"/>
        <v>1.1330740001861965</v>
      </c>
      <c r="I97" s="182">
        <v>0</v>
      </c>
      <c r="J97" s="182">
        <v>0</v>
      </c>
      <c r="K97" s="182">
        <f t="shared" si="9"/>
        <v>0</v>
      </c>
      <c r="L97" s="182">
        <v>0</v>
      </c>
      <c r="M97" s="182">
        <f t="shared" si="10"/>
        <v>0</v>
      </c>
      <c r="N97" s="182">
        <f t="shared" si="11"/>
        <v>52000000</v>
      </c>
      <c r="O97" s="182">
        <f t="shared" si="12"/>
        <v>47247128</v>
      </c>
      <c r="P97" s="182">
        <f t="shared" si="13"/>
        <v>47039128</v>
      </c>
    </row>
    <row r="98" spans="1:16" s="174" customFormat="1" ht="10.15" hidden="1" x14ac:dyDescent="0.2">
      <c r="A98" s="141" t="s">
        <v>273</v>
      </c>
      <c r="B98" s="141" t="s">
        <v>100</v>
      </c>
      <c r="C98" s="183" t="s">
        <v>274</v>
      </c>
      <c r="D98" s="184">
        <v>2000000</v>
      </c>
      <c r="E98" s="184">
        <v>8000</v>
      </c>
      <c r="F98" s="184">
        <f t="shared" si="7"/>
        <v>6.7553549997348712E-5</v>
      </c>
      <c r="G98" s="184">
        <v>0</v>
      </c>
      <c r="H98" s="184">
        <f t="shared" si="8"/>
        <v>0</v>
      </c>
      <c r="I98" s="184">
        <v>0</v>
      </c>
      <c r="J98" s="184">
        <v>0</v>
      </c>
      <c r="K98" s="184">
        <f t="shared" si="9"/>
        <v>0</v>
      </c>
      <c r="L98" s="184">
        <v>0</v>
      </c>
      <c r="M98" s="184">
        <f t="shared" si="10"/>
        <v>0</v>
      </c>
      <c r="N98" s="184">
        <f t="shared" si="11"/>
        <v>2000000</v>
      </c>
      <c r="O98" s="184">
        <f t="shared" si="12"/>
        <v>8000</v>
      </c>
      <c r="P98" s="184">
        <f t="shared" si="13"/>
        <v>0</v>
      </c>
    </row>
    <row r="99" spans="1:16" s="174" customFormat="1" ht="10.15" hidden="1" x14ac:dyDescent="0.2">
      <c r="A99" s="141" t="s">
        <v>275</v>
      </c>
      <c r="B99" s="141" t="s">
        <v>100</v>
      </c>
      <c r="C99" s="183" t="s">
        <v>276</v>
      </c>
      <c r="D99" s="184">
        <v>50000000</v>
      </c>
      <c r="E99" s="184">
        <v>47239128</v>
      </c>
      <c r="F99" s="184">
        <f t="shared" si="7"/>
        <v>0.39889634939739443</v>
      </c>
      <c r="G99" s="184">
        <v>47039128</v>
      </c>
      <c r="H99" s="184">
        <f t="shared" si="8"/>
        <v>1.1330740001861965</v>
      </c>
      <c r="I99" s="184">
        <v>0</v>
      </c>
      <c r="J99" s="184">
        <v>0</v>
      </c>
      <c r="K99" s="184">
        <f t="shared" si="9"/>
        <v>0</v>
      </c>
      <c r="L99" s="184">
        <v>0</v>
      </c>
      <c r="M99" s="184">
        <f t="shared" si="10"/>
        <v>0</v>
      </c>
      <c r="N99" s="184">
        <f t="shared" si="11"/>
        <v>50000000</v>
      </c>
      <c r="O99" s="184">
        <f t="shared" si="12"/>
        <v>47239128</v>
      </c>
      <c r="P99" s="184">
        <f t="shared" si="13"/>
        <v>47039128</v>
      </c>
    </row>
    <row r="100" spans="1:16" s="174" customFormat="1" ht="10.15" hidden="1" x14ac:dyDescent="0.2">
      <c r="A100" s="141" t="s">
        <v>277</v>
      </c>
      <c r="B100" s="141" t="s">
        <v>100</v>
      </c>
      <c r="C100" s="183" t="s">
        <v>278</v>
      </c>
      <c r="D100" s="184">
        <v>10000000</v>
      </c>
      <c r="E100" s="184">
        <v>3000000</v>
      </c>
      <c r="F100" s="184">
        <f t="shared" si="7"/>
        <v>2.5332581249005771E-2</v>
      </c>
      <c r="G100" s="184">
        <v>3000000</v>
      </c>
      <c r="H100" s="184">
        <f t="shared" si="8"/>
        <v>7.2263712043271477E-2</v>
      </c>
      <c r="I100" s="184">
        <v>0</v>
      </c>
      <c r="J100" s="184">
        <v>0</v>
      </c>
      <c r="K100" s="184">
        <f t="shared" si="9"/>
        <v>0</v>
      </c>
      <c r="L100" s="184">
        <v>0</v>
      </c>
      <c r="M100" s="184">
        <f t="shared" si="10"/>
        <v>0</v>
      </c>
      <c r="N100" s="184">
        <f t="shared" si="11"/>
        <v>10000000</v>
      </c>
      <c r="O100" s="184">
        <f t="shared" si="12"/>
        <v>3000000</v>
      </c>
      <c r="P100" s="184">
        <f t="shared" si="13"/>
        <v>3000000</v>
      </c>
    </row>
    <row r="101" spans="1:16" s="174" customFormat="1" ht="10.15" hidden="1" x14ac:dyDescent="0.2">
      <c r="A101" s="140" t="s">
        <v>279</v>
      </c>
      <c r="B101" s="181"/>
      <c r="C101" s="146" t="s">
        <v>280</v>
      </c>
      <c r="D101" s="182">
        <v>10000000</v>
      </c>
      <c r="E101" s="182">
        <v>40000</v>
      </c>
      <c r="F101" s="182">
        <f t="shared" si="7"/>
        <v>3.3776774998674355E-4</v>
      </c>
      <c r="G101" s="182">
        <v>0</v>
      </c>
      <c r="H101" s="182">
        <f t="shared" si="8"/>
        <v>0</v>
      </c>
      <c r="I101" s="182">
        <v>0</v>
      </c>
      <c r="J101" s="182">
        <v>0</v>
      </c>
      <c r="K101" s="182">
        <f t="shared" si="9"/>
        <v>0</v>
      </c>
      <c r="L101" s="182">
        <v>0</v>
      </c>
      <c r="M101" s="182">
        <f t="shared" si="10"/>
        <v>0</v>
      </c>
      <c r="N101" s="182">
        <f t="shared" si="11"/>
        <v>10000000</v>
      </c>
      <c r="O101" s="182">
        <f t="shared" si="12"/>
        <v>40000</v>
      </c>
      <c r="P101" s="182">
        <f t="shared" si="13"/>
        <v>0</v>
      </c>
    </row>
    <row r="102" spans="1:16" s="174" customFormat="1" ht="10.15" hidden="1" x14ac:dyDescent="0.2">
      <c r="A102" s="141" t="s">
        <v>281</v>
      </c>
      <c r="B102" s="141" t="s">
        <v>100</v>
      </c>
      <c r="C102" s="183" t="s">
        <v>282</v>
      </c>
      <c r="D102" s="184">
        <v>5000000</v>
      </c>
      <c r="E102" s="184">
        <v>20000</v>
      </c>
      <c r="F102" s="184">
        <f t="shared" si="7"/>
        <v>1.6888387499337177E-4</v>
      </c>
      <c r="G102" s="184">
        <v>0</v>
      </c>
      <c r="H102" s="184">
        <f t="shared" si="8"/>
        <v>0</v>
      </c>
      <c r="I102" s="184">
        <v>0</v>
      </c>
      <c r="J102" s="184">
        <v>0</v>
      </c>
      <c r="K102" s="184">
        <f t="shared" si="9"/>
        <v>0</v>
      </c>
      <c r="L102" s="184">
        <v>0</v>
      </c>
      <c r="M102" s="184">
        <f t="shared" si="10"/>
        <v>0</v>
      </c>
      <c r="N102" s="184">
        <f t="shared" si="11"/>
        <v>5000000</v>
      </c>
      <c r="O102" s="184">
        <f t="shared" si="12"/>
        <v>20000</v>
      </c>
      <c r="P102" s="184">
        <f t="shared" si="13"/>
        <v>0</v>
      </c>
    </row>
    <row r="103" spans="1:16" s="174" customFormat="1" ht="10.15" hidden="1" x14ac:dyDescent="0.2">
      <c r="A103" s="141" t="s">
        <v>283</v>
      </c>
      <c r="B103" s="141" t="s">
        <v>100</v>
      </c>
      <c r="C103" s="183" t="s">
        <v>284</v>
      </c>
      <c r="D103" s="184">
        <v>5000000</v>
      </c>
      <c r="E103" s="184">
        <v>20000</v>
      </c>
      <c r="F103" s="184">
        <f t="shared" si="7"/>
        <v>1.6888387499337177E-4</v>
      </c>
      <c r="G103" s="184">
        <v>0</v>
      </c>
      <c r="H103" s="184">
        <f t="shared" si="8"/>
        <v>0</v>
      </c>
      <c r="I103" s="184">
        <v>0</v>
      </c>
      <c r="J103" s="184">
        <v>0</v>
      </c>
      <c r="K103" s="184">
        <f t="shared" si="9"/>
        <v>0</v>
      </c>
      <c r="L103" s="184">
        <v>0</v>
      </c>
      <c r="M103" s="184">
        <f t="shared" si="10"/>
        <v>0</v>
      </c>
      <c r="N103" s="184">
        <f t="shared" si="11"/>
        <v>5000000</v>
      </c>
      <c r="O103" s="184">
        <f t="shared" si="12"/>
        <v>20000</v>
      </c>
      <c r="P103" s="184">
        <f t="shared" si="13"/>
        <v>0</v>
      </c>
    </row>
    <row r="104" spans="1:16" s="174" customFormat="1" ht="10.15" hidden="1" x14ac:dyDescent="0.2">
      <c r="A104" s="140" t="s">
        <v>285</v>
      </c>
      <c r="B104" s="181"/>
      <c r="C104" s="146" t="s">
        <v>286</v>
      </c>
      <c r="D104" s="182">
        <v>135000000</v>
      </c>
      <c r="E104" s="182">
        <v>87129750</v>
      </c>
      <c r="F104" s="182">
        <f t="shared" si="7"/>
        <v>0.73574049036018674</v>
      </c>
      <c r="G104" s="182">
        <v>12829750</v>
      </c>
      <c r="H104" s="182">
        <f t="shared" si="8"/>
        <v>0.30904178652905412</v>
      </c>
      <c r="I104" s="182">
        <v>0</v>
      </c>
      <c r="J104" s="182">
        <v>0</v>
      </c>
      <c r="K104" s="182">
        <f t="shared" si="9"/>
        <v>0</v>
      </c>
      <c r="L104" s="182">
        <v>0</v>
      </c>
      <c r="M104" s="182">
        <f t="shared" si="10"/>
        <v>0</v>
      </c>
      <c r="N104" s="182">
        <f t="shared" si="11"/>
        <v>135000000</v>
      </c>
      <c r="O104" s="182">
        <f t="shared" si="12"/>
        <v>87129750</v>
      </c>
      <c r="P104" s="182">
        <f t="shared" si="13"/>
        <v>12829750</v>
      </c>
    </row>
    <row r="105" spans="1:16" s="174" customFormat="1" ht="10.15" hidden="1" x14ac:dyDescent="0.2">
      <c r="A105" s="141" t="s">
        <v>287</v>
      </c>
      <c r="B105" s="141" t="s">
        <v>100</v>
      </c>
      <c r="C105" s="183" t="s">
        <v>288</v>
      </c>
      <c r="D105" s="184">
        <v>25000000</v>
      </c>
      <c r="E105" s="184">
        <v>100000</v>
      </c>
      <c r="F105" s="184">
        <f t="shared" si="7"/>
        <v>8.4441937496685889E-4</v>
      </c>
      <c r="G105" s="184">
        <v>0</v>
      </c>
      <c r="H105" s="184">
        <f t="shared" si="8"/>
        <v>0</v>
      </c>
      <c r="I105" s="184">
        <v>0</v>
      </c>
      <c r="J105" s="184">
        <v>0</v>
      </c>
      <c r="K105" s="184">
        <f t="shared" si="9"/>
        <v>0</v>
      </c>
      <c r="L105" s="184">
        <v>0</v>
      </c>
      <c r="M105" s="184">
        <f t="shared" si="10"/>
        <v>0</v>
      </c>
      <c r="N105" s="184">
        <f t="shared" si="11"/>
        <v>25000000</v>
      </c>
      <c r="O105" s="184">
        <f t="shared" si="12"/>
        <v>100000</v>
      </c>
      <c r="P105" s="184">
        <f t="shared" si="13"/>
        <v>0</v>
      </c>
    </row>
    <row r="106" spans="1:16" s="174" customFormat="1" ht="10.15" hidden="1" x14ac:dyDescent="0.2">
      <c r="A106" s="141" t="s">
        <v>289</v>
      </c>
      <c r="B106" s="141" t="s">
        <v>100</v>
      </c>
      <c r="C106" s="183" t="s">
        <v>290</v>
      </c>
      <c r="D106" s="184">
        <v>60000000</v>
      </c>
      <c r="E106" s="184">
        <v>60000000</v>
      </c>
      <c r="F106" s="184">
        <f t="shared" si="7"/>
        <v>0.5066516249801154</v>
      </c>
      <c r="G106" s="184">
        <v>0</v>
      </c>
      <c r="H106" s="184">
        <f t="shared" si="8"/>
        <v>0</v>
      </c>
      <c r="I106" s="184">
        <v>0</v>
      </c>
      <c r="J106" s="184">
        <v>0</v>
      </c>
      <c r="K106" s="184">
        <f t="shared" si="9"/>
        <v>0</v>
      </c>
      <c r="L106" s="184">
        <v>0</v>
      </c>
      <c r="M106" s="184">
        <f t="shared" si="10"/>
        <v>0</v>
      </c>
      <c r="N106" s="184">
        <f t="shared" si="11"/>
        <v>60000000</v>
      </c>
      <c r="O106" s="184">
        <f t="shared" si="12"/>
        <v>60000000</v>
      </c>
      <c r="P106" s="184">
        <f t="shared" si="13"/>
        <v>0</v>
      </c>
    </row>
    <row r="107" spans="1:16" s="174" customFormat="1" ht="10.15" hidden="1" x14ac:dyDescent="0.2">
      <c r="A107" s="141" t="s">
        <v>291</v>
      </c>
      <c r="B107" s="141" t="s">
        <v>100</v>
      </c>
      <c r="C107" s="183" t="s">
        <v>292</v>
      </c>
      <c r="D107" s="184">
        <v>35000000</v>
      </c>
      <c r="E107" s="184">
        <v>26969750</v>
      </c>
      <c r="F107" s="184">
        <f t="shared" si="7"/>
        <v>0.22773779438012443</v>
      </c>
      <c r="G107" s="184">
        <v>12829750</v>
      </c>
      <c r="H107" s="184">
        <f t="shared" si="8"/>
        <v>0.30904178652905412</v>
      </c>
      <c r="I107" s="184">
        <v>0</v>
      </c>
      <c r="J107" s="184">
        <v>0</v>
      </c>
      <c r="K107" s="184">
        <f t="shared" si="9"/>
        <v>0</v>
      </c>
      <c r="L107" s="184">
        <v>0</v>
      </c>
      <c r="M107" s="184">
        <f t="shared" si="10"/>
        <v>0</v>
      </c>
      <c r="N107" s="184">
        <f t="shared" si="11"/>
        <v>35000000</v>
      </c>
      <c r="O107" s="184">
        <f t="shared" si="12"/>
        <v>26969750</v>
      </c>
      <c r="P107" s="184">
        <f t="shared" si="13"/>
        <v>12829750</v>
      </c>
    </row>
    <row r="108" spans="1:16" s="174" customFormat="1" ht="20.45" hidden="1" x14ac:dyDescent="0.2">
      <c r="A108" s="141" t="s">
        <v>293</v>
      </c>
      <c r="B108" s="141" t="s">
        <v>100</v>
      </c>
      <c r="C108" s="183" t="s">
        <v>294</v>
      </c>
      <c r="D108" s="184">
        <v>15000000</v>
      </c>
      <c r="E108" s="184">
        <v>60000</v>
      </c>
      <c r="F108" s="184">
        <f t="shared" si="7"/>
        <v>5.0665162498011529E-4</v>
      </c>
      <c r="G108" s="184">
        <v>0</v>
      </c>
      <c r="H108" s="184">
        <f t="shared" si="8"/>
        <v>0</v>
      </c>
      <c r="I108" s="184">
        <v>0</v>
      </c>
      <c r="J108" s="184">
        <v>0</v>
      </c>
      <c r="K108" s="184">
        <f t="shared" si="9"/>
        <v>0</v>
      </c>
      <c r="L108" s="184">
        <v>0</v>
      </c>
      <c r="M108" s="184">
        <f t="shared" si="10"/>
        <v>0</v>
      </c>
      <c r="N108" s="184">
        <f t="shared" si="11"/>
        <v>15000000</v>
      </c>
      <c r="O108" s="184">
        <f t="shared" si="12"/>
        <v>60000</v>
      </c>
      <c r="P108" s="184">
        <f t="shared" si="13"/>
        <v>0</v>
      </c>
    </row>
    <row r="109" spans="1:16" s="174" customFormat="1" ht="10.15" hidden="1" x14ac:dyDescent="0.2">
      <c r="A109" s="140" t="s">
        <v>295</v>
      </c>
      <c r="B109" s="181"/>
      <c r="C109" s="146" t="s">
        <v>296</v>
      </c>
      <c r="D109" s="182">
        <v>82000000</v>
      </c>
      <c r="E109" s="182">
        <v>890482.97</v>
      </c>
      <c r="F109" s="182">
        <f t="shared" si="7"/>
        <v>7.5194107294603209E-3</v>
      </c>
      <c r="G109" s="182">
        <v>0</v>
      </c>
      <c r="H109" s="182">
        <f t="shared" si="8"/>
        <v>0</v>
      </c>
      <c r="I109" s="182">
        <v>0</v>
      </c>
      <c r="J109" s="182">
        <v>0</v>
      </c>
      <c r="K109" s="182">
        <f t="shared" si="9"/>
        <v>0</v>
      </c>
      <c r="L109" s="182">
        <v>0</v>
      </c>
      <c r="M109" s="182">
        <f t="shared" si="10"/>
        <v>0</v>
      </c>
      <c r="N109" s="182">
        <f t="shared" si="11"/>
        <v>82000000</v>
      </c>
      <c r="O109" s="182">
        <f t="shared" si="12"/>
        <v>890482.97</v>
      </c>
      <c r="P109" s="182">
        <f t="shared" si="13"/>
        <v>0</v>
      </c>
    </row>
    <row r="110" spans="1:16" s="174" customFormat="1" ht="10.15" hidden="1" x14ac:dyDescent="0.2">
      <c r="A110" s="141" t="s">
        <v>297</v>
      </c>
      <c r="B110" s="141" t="s">
        <v>100</v>
      </c>
      <c r="C110" s="183" t="s">
        <v>298</v>
      </c>
      <c r="D110" s="184">
        <v>55000000</v>
      </c>
      <c r="E110" s="184">
        <v>890482.97</v>
      </c>
      <c r="F110" s="184">
        <f t="shared" si="7"/>
        <v>7.5194107294603209E-3</v>
      </c>
      <c r="G110" s="184">
        <v>0</v>
      </c>
      <c r="H110" s="184">
        <f t="shared" si="8"/>
        <v>0</v>
      </c>
      <c r="I110" s="184">
        <v>0</v>
      </c>
      <c r="J110" s="184">
        <v>0</v>
      </c>
      <c r="K110" s="184">
        <f t="shared" si="9"/>
        <v>0</v>
      </c>
      <c r="L110" s="184">
        <v>0</v>
      </c>
      <c r="M110" s="184">
        <f t="shared" si="10"/>
        <v>0</v>
      </c>
      <c r="N110" s="184">
        <f t="shared" si="11"/>
        <v>55000000</v>
      </c>
      <c r="O110" s="184">
        <f t="shared" si="12"/>
        <v>890482.97</v>
      </c>
      <c r="P110" s="184">
        <f t="shared" si="13"/>
        <v>0</v>
      </c>
    </row>
    <row r="111" spans="1:16" s="174" customFormat="1" ht="10.15" hidden="1" x14ac:dyDescent="0.2">
      <c r="A111" s="141" t="s">
        <v>299</v>
      </c>
      <c r="B111" s="141" t="s">
        <v>100</v>
      </c>
      <c r="C111" s="183" t="s">
        <v>300</v>
      </c>
      <c r="D111" s="184">
        <v>27000000</v>
      </c>
      <c r="E111" s="184">
        <v>0</v>
      </c>
      <c r="F111" s="184">
        <f t="shared" si="7"/>
        <v>0</v>
      </c>
      <c r="G111" s="184">
        <v>0</v>
      </c>
      <c r="H111" s="184">
        <f t="shared" si="8"/>
        <v>0</v>
      </c>
      <c r="I111" s="184">
        <v>0</v>
      </c>
      <c r="J111" s="184">
        <v>0</v>
      </c>
      <c r="K111" s="184">
        <f t="shared" si="9"/>
        <v>0</v>
      </c>
      <c r="L111" s="184">
        <v>0</v>
      </c>
      <c r="M111" s="184">
        <f t="shared" si="10"/>
        <v>0</v>
      </c>
      <c r="N111" s="184">
        <f t="shared" si="11"/>
        <v>27000000</v>
      </c>
      <c r="O111" s="184">
        <f t="shared" si="12"/>
        <v>0</v>
      </c>
      <c r="P111" s="184">
        <f t="shared" si="13"/>
        <v>0</v>
      </c>
    </row>
    <row r="112" spans="1:16" s="174" customFormat="1" ht="10.15" x14ac:dyDescent="0.2">
      <c r="A112" s="177" t="s">
        <v>301</v>
      </c>
      <c r="B112" s="178"/>
      <c r="C112" s="179" t="s">
        <v>302</v>
      </c>
      <c r="D112" s="180">
        <v>878471203</v>
      </c>
      <c r="E112" s="180">
        <v>180943526.81</v>
      </c>
      <c r="F112" s="180">
        <f t="shared" si="7"/>
        <v>1.5279221981319928</v>
      </c>
      <c r="G112" s="180">
        <v>156464766</v>
      </c>
      <c r="H112" s="180">
        <f t="shared" si="8"/>
        <v>3.7689082650472847</v>
      </c>
      <c r="I112" s="180">
        <v>93361000</v>
      </c>
      <c r="J112" s="180">
        <v>26859903</v>
      </c>
      <c r="K112" s="180">
        <f t="shared" si="9"/>
        <v>2.6170472699381171</v>
      </c>
      <c r="L112" s="180">
        <v>23022774</v>
      </c>
      <c r="M112" s="180">
        <f t="shared" si="10"/>
        <v>2.4139744225769295</v>
      </c>
      <c r="N112" s="180">
        <f t="shared" si="11"/>
        <v>971832203</v>
      </c>
      <c r="O112" s="180">
        <f t="shared" si="12"/>
        <v>207803429.81</v>
      </c>
      <c r="P112" s="180">
        <f t="shared" si="13"/>
        <v>179487540</v>
      </c>
    </row>
    <row r="113" spans="1:16" s="174" customFormat="1" ht="10.15" x14ac:dyDescent="0.2">
      <c r="A113" s="140" t="s">
        <v>303</v>
      </c>
      <c r="B113" s="181"/>
      <c r="C113" s="146" t="s">
        <v>304</v>
      </c>
      <c r="D113" s="182">
        <v>678471203</v>
      </c>
      <c r="E113" s="182">
        <v>158266009.81</v>
      </c>
      <c r="F113" s="182">
        <f t="shared" si="7"/>
        <v>1.3364288508225897</v>
      </c>
      <c r="G113" s="182">
        <v>155652125</v>
      </c>
      <c r="H113" s="182">
        <f t="shared" si="8"/>
        <v>3.7493334466410997</v>
      </c>
      <c r="I113" s="182">
        <v>6161000</v>
      </c>
      <c r="J113" s="182">
        <v>0</v>
      </c>
      <c r="K113" s="182">
        <f t="shared" si="9"/>
        <v>0</v>
      </c>
      <c r="L113" s="182">
        <v>0</v>
      </c>
      <c r="M113" s="182">
        <f t="shared" si="10"/>
        <v>0</v>
      </c>
      <c r="N113" s="182">
        <f t="shared" si="11"/>
        <v>684632203</v>
      </c>
      <c r="O113" s="182">
        <f t="shared" si="12"/>
        <v>158266009.81</v>
      </c>
      <c r="P113" s="182">
        <f t="shared" si="13"/>
        <v>155652125</v>
      </c>
    </row>
    <row r="114" spans="1:16" s="174" customFormat="1" ht="10.15" x14ac:dyDescent="0.2">
      <c r="A114" s="140" t="s">
        <v>305</v>
      </c>
      <c r="B114" s="181"/>
      <c r="C114" s="146" t="s">
        <v>612</v>
      </c>
      <c r="D114" s="182">
        <v>678471203</v>
      </c>
      <c r="E114" s="182">
        <v>158266009.81</v>
      </c>
      <c r="F114" s="182">
        <f t="shared" si="7"/>
        <v>1.3364288508225897</v>
      </c>
      <c r="G114" s="182">
        <v>155652125</v>
      </c>
      <c r="H114" s="182">
        <f t="shared" si="8"/>
        <v>3.7493334466410997</v>
      </c>
      <c r="I114" s="182">
        <v>6161000</v>
      </c>
      <c r="J114" s="182">
        <v>0</v>
      </c>
      <c r="K114" s="182">
        <f t="shared" si="9"/>
        <v>0</v>
      </c>
      <c r="L114" s="182">
        <v>0</v>
      </c>
      <c r="M114" s="182">
        <f t="shared" si="10"/>
        <v>0</v>
      </c>
      <c r="N114" s="182">
        <f t="shared" si="11"/>
        <v>684632203</v>
      </c>
      <c r="O114" s="182">
        <f t="shared" si="12"/>
        <v>158266009.81</v>
      </c>
      <c r="P114" s="182">
        <f t="shared" si="13"/>
        <v>155652125</v>
      </c>
    </row>
    <row r="115" spans="1:16" s="174" customFormat="1" ht="11.25" x14ac:dyDescent="0.2">
      <c r="A115" s="141" t="s">
        <v>306</v>
      </c>
      <c r="B115" s="141" t="s">
        <v>100</v>
      </c>
      <c r="C115" s="183" t="s">
        <v>501</v>
      </c>
      <c r="D115" s="184">
        <v>25000000</v>
      </c>
      <c r="E115" s="184">
        <v>0</v>
      </c>
      <c r="F115" s="184">
        <f t="shared" si="7"/>
        <v>0</v>
      </c>
      <c r="G115" s="184">
        <v>0</v>
      </c>
      <c r="H115" s="184">
        <f t="shared" si="8"/>
        <v>0</v>
      </c>
      <c r="I115" s="184">
        <v>6161000</v>
      </c>
      <c r="J115" s="184">
        <v>0</v>
      </c>
      <c r="K115" s="184">
        <f t="shared" si="9"/>
        <v>0</v>
      </c>
      <c r="L115" s="184">
        <v>0</v>
      </c>
      <c r="M115" s="184">
        <f t="shared" si="10"/>
        <v>0</v>
      </c>
      <c r="N115" s="184">
        <f t="shared" si="11"/>
        <v>31161000</v>
      </c>
      <c r="O115" s="184">
        <f t="shared" si="12"/>
        <v>0</v>
      </c>
      <c r="P115" s="184">
        <f t="shared" si="13"/>
        <v>0</v>
      </c>
    </row>
    <row r="116" spans="1:16" s="174" customFormat="1" ht="11.25" x14ac:dyDescent="0.2">
      <c r="A116" s="141" t="s">
        <v>307</v>
      </c>
      <c r="B116" s="141" t="s">
        <v>614</v>
      </c>
      <c r="C116" s="183" t="s">
        <v>502</v>
      </c>
      <c r="D116" s="184">
        <f>577411203+60060000</f>
        <v>637471203</v>
      </c>
      <c r="E116" s="184">
        <f>115811882.81+28601047</f>
        <v>144412929.81</v>
      </c>
      <c r="F116" s="184">
        <f t="shared" si="7"/>
        <v>1.2194507592729307</v>
      </c>
      <c r="G116" s="184">
        <f>113502238+28360807</f>
        <v>141863045</v>
      </c>
      <c r="H116" s="184">
        <f t="shared" si="8"/>
        <v>3.4171834111538879</v>
      </c>
      <c r="I116" s="184">
        <v>0</v>
      </c>
      <c r="J116" s="184">
        <v>0</v>
      </c>
      <c r="K116" s="184">
        <f t="shared" si="9"/>
        <v>0</v>
      </c>
      <c r="L116" s="184">
        <v>0</v>
      </c>
      <c r="M116" s="184">
        <f t="shared" si="10"/>
        <v>0</v>
      </c>
      <c r="N116" s="184">
        <f t="shared" si="11"/>
        <v>637471203</v>
      </c>
      <c r="O116" s="184">
        <f t="shared" si="12"/>
        <v>144412929.81</v>
      </c>
      <c r="P116" s="184">
        <f t="shared" si="13"/>
        <v>141863045</v>
      </c>
    </row>
    <row r="117" spans="1:16" s="174" customFormat="1" ht="10.15" hidden="1" x14ac:dyDescent="0.2">
      <c r="A117" s="141" t="s">
        <v>307</v>
      </c>
      <c r="B117" s="141" t="s">
        <v>308</v>
      </c>
      <c r="C117" s="185" t="s">
        <v>502</v>
      </c>
      <c r="D117" s="186"/>
      <c r="E117" s="186"/>
      <c r="F117" s="186">
        <f t="shared" si="7"/>
        <v>0</v>
      </c>
      <c r="G117" s="186"/>
      <c r="H117" s="186">
        <f t="shared" si="8"/>
        <v>0</v>
      </c>
      <c r="I117" s="186">
        <v>0</v>
      </c>
      <c r="J117" s="186">
        <v>0</v>
      </c>
      <c r="K117" s="186">
        <f t="shared" si="9"/>
        <v>0</v>
      </c>
      <c r="L117" s="186">
        <v>0</v>
      </c>
      <c r="M117" s="186">
        <f t="shared" si="10"/>
        <v>0</v>
      </c>
      <c r="N117" s="186">
        <f t="shared" si="11"/>
        <v>0</v>
      </c>
      <c r="O117" s="186">
        <f t="shared" si="12"/>
        <v>0</v>
      </c>
      <c r="P117" s="186">
        <f t="shared" si="13"/>
        <v>0</v>
      </c>
    </row>
    <row r="118" spans="1:16" s="174" customFormat="1" ht="10.15" x14ac:dyDescent="0.2">
      <c r="A118" s="141" t="s">
        <v>309</v>
      </c>
      <c r="B118" s="141" t="s">
        <v>100</v>
      </c>
      <c r="C118" s="183" t="s">
        <v>310</v>
      </c>
      <c r="D118" s="184">
        <v>15000000</v>
      </c>
      <c r="E118" s="184">
        <v>13849080</v>
      </c>
      <c r="F118" s="184">
        <f t="shared" si="7"/>
        <v>0.11694431477466026</v>
      </c>
      <c r="G118" s="184">
        <v>13789080</v>
      </c>
      <c r="H118" s="184">
        <f t="shared" si="8"/>
        <v>0.33215003548721134</v>
      </c>
      <c r="I118" s="184">
        <v>0</v>
      </c>
      <c r="J118" s="184">
        <v>0</v>
      </c>
      <c r="K118" s="184">
        <f t="shared" si="9"/>
        <v>0</v>
      </c>
      <c r="L118" s="184">
        <v>0</v>
      </c>
      <c r="M118" s="184">
        <f t="shared" si="10"/>
        <v>0</v>
      </c>
      <c r="N118" s="184">
        <f t="shared" si="11"/>
        <v>15000000</v>
      </c>
      <c r="O118" s="184">
        <f t="shared" si="12"/>
        <v>13849080</v>
      </c>
      <c r="P118" s="184">
        <f t="shared" si="13"/>
        <v>13789080</v>
      </c>
    </row>
    <row r="119" spans="1:16" s="174" customFormat="1" ht="11.25" x14ac:dyDescent="0.2">
      <c r="A119" s="141" t="s">
        <v>311</v>
      </c>
      <c r="B119" s="141" t="s">
        <v>100</v>
      </c>
      <c r="C119" s="183" t="s">
        <v>503</v>
      </c>
      <c r="D119" s="184">
        <v>1000000</v>
      </c>
      <c r="E119" s="184">
        <v>4000</v>
      </c>
      <c r="F119" s="184">
        <f t="shared" si="7"/>
        <v>3.3776774998674356E-5</v>
      </c>
      <c r="G119" s="184">
        <v>0</v>
      </c>
      <c r="H119" s="184">
        <f t="shared" si="8"/>
        <v>0</v>
      </c>
      <c r="I119" s="184">
        <v>0</v>
      </c>
      <c r="J119" s="184">
        <v>0</v>
      </c>
      <c r="K119" s="184">
        <f t="shared" si="9"/>
        <v>0</v>
      </c>
      <c r="L119" s="184">
        <v>0</v>
      </c>
      <c r="M119" s="184">
        <f t="shared" si="10"/>
        <v>0</v>
      </c>
      <c r="N119" s="184">
        <f t="shared" si="11"/>
        <v>1000000</v>
      </c>
      <c r="O119" s="184">
        <f t="shared" si="12"/>
        <v>4000</v>
      </c>
      <c r="P119" s="184">
        <f t="shared" si="13"/>
        <v>0</v>
      </c>
    </row>
    <row r="120" spans="1:16" s="174" customFormat="1" ht="10.15" x14ac:dyDescent="0.2">
      <c r="A120" s="187" t="s">
        <v>312</v>
      </c>
      <c r="B120" s="181"/>
      <c r="C120" s="188" t="s">
        <v>313</v>
      </c>
      <c r="D120" s="189">
        <v>0</v>
      </c>
      <c r="E120" s="189">
        <v>0</v>
      </c>
      <c r="F120" s="189">
        <f t="shared" si="7"/>
        <v>0</v>
      </c>
      <c r="G120" s="189">
        <v>0</v>
      </c>
      <c r="H120" s="189">
        <f t="shared" si="8"/>
        <v>0</v>
      </c>
      <c r="I120" s="189">
        <v>87200000</v>
      </c>
      <c r="J120" s="189">
        <v>26859903</v>
      </c>
      <c r="K120" s="189">
        <f t="shared" si="9"/>
        <v>2.6170472699381171</v>
      </c>
      <c r="L120" s="189">
        <v>23022774</v>
      </c>
      <c r="M120" s="189">
        <f t="shared" si="10"/>
        <v>2.4139744225769295</v>
      </c>
      <c r="N120" s="189">
        <f t="shared" si="11"/>
        <v>87200000</v>
      </c>
      <c r="O120" s="189">
        <f t="shared" si="12"/>
        <v>26859903</v>
      </c>
      <c r="P120" s="189">
        <f t="shared" si="13"/>
        <v>23022774</v>
      </c>
    </row>
    <row r="121" spans="1:16" s="174" customFormat="1" ht="10.15" x14ac:dyDescent="0.2">
      <c r="A121" s="187" t="s">
        <v>314</v>
      </c>
      <c r="B121" s="181"/>
      <c r="C121" s="188" t="s">
        <v>613</v>
      </c>
      <c r="D121" s="189">
        <v>0</v>
      </c>
      <c r="E121" s="189">
        <v>0</v>
      </c>
      <c r="F121" s="189">
        <f t="shared" si="7"/>
        <v>0</v>
      </c>
      <c r="G121" s="189">
        <v>0</v>
      </c>
      <c r="H121" s="189">
        <f t="shared" si="8"/>
        <v>0</v>
      </c>
      <c r="I121" s="189">
        <v>87200000</v>
      </c>
      <c r="J121" s="189">
        <v>26859903</v>
      </c>
      <c r="K121" s="189">
        <f t="shared" si="9"/>
        <v>2.6170472699381171</v>
      </c>
      <c r="L121" s="189">
        <v>23022774</v>
      </c>
      <c r="M121" s="189">
        <f t="shared" si="10"/>
        <v>2.4139744225769295</v>
      </c>
      <c r="N121" s="189">
        <f t="shared" si="11"/>
        <v>87200000</v>
      </c>
      <c r="O121" s="189">
        <f t="shared" si="12"/>
        <v>26859903</v>
      </c>
      <c r="P121" s="189">
        <f t="shared" si="13"/>
        <v>23022774</v>
      </c>
    </row>
    <row r="122" spans="1:16" s="174" customFormat="1" ht="10.15" hidden="1" x14ac:dyDescent="0.2">
      <c r="A122" s="187" t="s">
        <v>315</v>
      </c>
      <c r="B122" s="181"/>
      <c r="C122" s="188" t="s">
        <v>316</v>
      </c>
      <c r="D122" s="189"/>
      <c r="E122" s="189"/>
      <c r="F122" s="189">
        <f t="shared" si="7"/>
        <v>0</v>
      </c>
      <c r="G122" s="189"/>
      <c r="H122" s="189">
        <f t="shared" si="8"/>
        <v>0</v>
      </c>
      <c r="I122" s="189">
        <v>87200000</v>
      </c>
      <c r="J122" s="189">
        <v>26859903</v>
      </c>
      <c r="K122" s="189">
        <f t="shared" si="9"/>
        <v>2.6170472699381171</v>
      </c>
      <c r="L122" s="189">
        <v>23022774</v>
      </c>
      <c r="M122" s="189">
        <f t="shared" si="10"/>
        <v>2.4139744225769295</v>
      </c>
      <c r="N122" s="189">
        <f t="shared" si="11"/>
        <v>87200000</v>
      </c>
      <c r="O122" s="189">
        <f t="shared" si="12"/>
        <v>26859903</v>
      </c>
      <c r="P122" s="189">
        <f t="shared" si="13"/>
        <v>23022774</v>
      </c>
    </row>
    <row r="123" spans="1:16" s="174" customFormat="1" ht="10.15" hidden="1" x14ac:dyDescent="0.2">
      <c r="A123" s="187" t="s">
        <v>317</v>
      </c>
      <c r="B123" s="181"/>
      <c r="C123" s="188" t="s">
        <v>316</v>
      </c>
      <c r="D123" s="189"/>
      <c r="E123" s="189"/>
      <c r="F123" s="189">
        <f t="shared" si="7"/>
        <v>0</v>
      </c>
      <c r="G123" s="189"/>
      <c r="H123" s="189">
        <f t="shared" si="8"/>
        <v>0</v>
      </c>
      <c r="I123" s="189">
        <v>87200000</v>
      </c>
      <c r="J123" s="189">
        <v>26859903</v>
      </c>
      <c r="K123" s="189">
        <f t="shared" si="9"/>
        <v>2.6170472699381171</v>
      </c>
      <c r="L123" s="189">
        <v>23022774</v>
      </c>
      <c r="M123" s="189">
        <f t="shared" si="10"/>
        <v>2.4139744225769295</v>
      </c>
      <c r="N123" s="189">
        <f t="shared" si="11"/>
        <v>87200000</v>
      </c>
      <c r="O123" s="189">
        <f t="shared" si="12"/>
        <v>26859903</v>
      </c>
      <c r="P123" s="189">
        <f t="shared" si="13"/>
        <v>23022774</v>
      </c>
    </row>
    <row r="124" spans="1:16" s="174" customFormat="1" ht="10.15" hidden="1" x14ac:dyDescent="0.2">
      <c r="A124" s="190" t="s">
        <v>318</v>
      </c>
      <c r="B124" s="190" t="s">
        <v>98</v>
      </c>
      <c r="C124" s="191" t="s">
        <v>319</v>
      </c>
      <c r="D124" s="192"/>
      <c r="E124" s="192"/>
      <c r="F124" s="192">
        <f t="shared" si="7"/>
        <v>0</v>
      </c>
      <c r="G124" s="192"/>
      <c r="H124" s="192">
        <f t="shared" si="8"/>
        <v>0</v>
      </c>
      <c r="I124" s="192">
        <v>87200000</v>
      </c>
      <c r="J124" s="192">
        <v>26859903</v>
      </c>
      <c r="K124" s="192">
        <f t="shared" si="9"/>
        <v>2.6170472699381171</v>
      </c>
      <c r="L124" s="192">
        <v>23022774</v>
      </c>
      <c r="M124" s="192">
        <f t="shared" si="10"/>
        <v>2.4139744225769295</v>
      </c>
      <c r="N124" s="192">
        <f t="shared" si="11"/>
        <v>87200000</v>
      </c>
      <c r="O124" s="192">
        <f t="shared" si="12"/>
        <v>26859903</v>
      </c>
      <c r="P124" s="192">
        <f t="shared" si="13"/>
        <v>23022774</v>
      </c>
    </row>
    <row r="125" spans="1:16" s="174" customFormat="1" ht="10.15" x14ac:dyDescent="0.2">
      <c r="A125" s="140" t="s">
        <v>320</v>
      </c>
      <c r="B125" s="181"/>
      <c r="C125" s="146" t="s">
        <v>321</v>
      </c>
      <c r="D125" s="182">
        <v>200000000</v>
      </c>
      <c r="E125" s="182">
        <v>22677517</v>
      </c>
      <c r="F125" s="182">
        <f t="shared" si="7"/>
        <v>0.19149334730940318</v>
      </c>
      <c r="G125" s="182">
        <v>812641</v>
      </c>
      <c r="H125" s="182">
        <f t="shared" si="8"/>
        <v>1.9574818406185395E-2</v>
      </c>
      <c r="I125" s="182">
        <v>0</v>
      </c>
      <c r="J125" s="182">
        <v>0</v>
      </c>
      <c r="K125" s="182">
        <f t="shared" si="9"/>
        <v>0</v>
      </c>
      <c r="L125" s="182">
        <v>0</v>
      </c>
      <c r="M125" s="182">
        <f t="shared" si="10"/>
        <v>0</v>
      </c>
      <c r="N125" s="182">
        <f t="shared" si="11"/>
        <v>200000000</v>
      </c>
      <c r="O125" s="182">
        <f t="shared" si="12"/>
        <v>22677517</v>
      </c>
      <c r="P125" s="182">
        <f t="shared" si="13"/>
        <v>812641</v>
      </c>
    </row>
    <row r="126" spans="1:16" s="174" customFormat="1" ht="10.15" x14ac:dyDescent="0.2">
      <c r="A126" s="140" t="s">
        <v>322</v>
      </c>
      <c r="B126" s="181"/>
      <c r="C126" s="146" t="s">
        <v>323</v>
      </c>
      <c r="D126" s="182">
        <v>200000000</v>
      </c>
      <c r="E126" s="182">
        <v>22677517</v>
      </c>
      <c r="F126" s="182">
        <f t="shared" si="7"/>
        <v>0.19149334730940318</v>
      </c>
      <c r="G126" s="182">
        <v>812641</v>
      </c>
      <c r="H126" s="182">
        <f t="shared" si="8"/>
        <v>1.9574818406185395E-2</v>
      </c>
      <c r="I126" s="182">
        <v>0</v>
      </c>
      <c r="J126" s="182">
        <v>0</v>
      </c>
      <c r="K126" s="182">
        <f t="shared" si="9"/>
        <v>0</v>
      </c>
      <c r="L126" s="182">
        <v>0</v>
      </c>
      <c r="M126" s="182">
        <f t="shared" si="10"/>
        <v>0</v>
      </c>
      <c r="N126" s="182">
        <f t="shared" si="11"/>
        <v>200000000</v>
      </c>
      <c r="O126" s="182">
        <f t="shared" si="12"/>
        <v>22677517</v>
      </c>
      <c r="P126" s="182">
        <f t="shared" si="13"/>
        <v>812641</v>
      </c>
    </row>
    <row r="127" spans="1:16" s="174" customFormat="1" ht="10.15" hidden="1" x14ac:dyDescent="0.2">
      <c r="A127" s="140" t="s">
        <v>324</v>
      </c>
      <c r="B127" s="181"/>
      <c r="C127" s="146" t="s">
        <v>323</v>
      </c>
      <c r="D127" s="182">
        <v>200000000</v>
      </c>
      <c r="E127" s="182">
        <v>22677517</v>
      </c>
      <c r="F127" s="182">
        <f t="shared" si="7"/>
        <v>0.19149334730940318</v>
      </c>
      <c r="G127" s="182">
        <v>812641</v>
      </c>
      <c r="H127" s="182">
        <f t="shared" si="8"/>
        <v>1.9574818406185395E-2</v>
      </c>
      <c r="I127" s="182">
        <v>0</v>
      </c>
      <c r="J127" s="182">
        <v>0</v>
      </c>
      <c r="K127" s="182">
        <f t="shared" si="9"/>
        <v>0</v>
      </c>
      <c r="L127" s="182">
        <v>0</v>
      </c>
      <c r="M127" s="182">
        <f t="shared" si="10"/>
        <v>0</v>
      </c>
      <c r="N127" s="182">
        <f t="shared" si="11"/>
        <v>200000000</v>
      </c>
      <c r="O127" s="182">
        <f t="shared" si="12"/>
        <v>22677517</v>
      </c>
      <c r="P127" s="182">
        <f t="shared" si="13"/>
        <v>812641</v>
      </c>
    </row>
    <row r="128" spans="1:16" s="174" customFormat="1" ht="10.15" hidden="1" x14ac:dyDescent="0.2">
      <c r="A128" s="141" t="s">
        <v>325</v>
      </c>
      <c r="B128" s="141" t="s">
        <v>100</v>
      </c>
      <c r="C128" s="183" t="s">
        <v>326</v>
      </c>
      <c r="D128" s="184">
        <v>100000000</v>
      </c>
      <c r="E128" s="184">
        <v>21864876</v>
      </c>
      <c r="F128" s="184">
        <f t="shared" si="7"/>
        <v>0.18463124925647875</v>
      </c>
      <c r="G128" s="184">
        <v>0</v>
      </c>
      <c r="H128" s="184">
        <f t="shared" si="8"/>
        <v>0</v>
      </c>
      <c r="I128" s="184">
        <v>0</v>
      </c>
      <c r="J128" s="184">
        <v>0</v>
      </c>
      <c r="K128" s="184">
        <f t="shared" si="9"/>
        <v>0</v>
      </c>
      <c r="L128" s="184">
        <v>0</v>
      </c>
      <c r="M128" s="184">
        <f t="shared" si="10"/>
        <v>0</v>
      </c>
      <c r="N128" s="184">
        <f t="shared" si="11"/>
        <v>100000000</v>
      </c>
      <c r="O128" s="184">
        <f t="shared" si="12"/>
        <v>21864876</v>
      </c>
      <c r="P128" s="184">
        <f t="shared" si="13"/>
        <v>0</v>
      </c>
    </row>
    <row r="129" spans="1:16" s="174" customFormat="1" ht="10.15" hidden="1" x14ac:dyDescent="0.2">
      <c r="A129" s="141" t="s">
        <v>327</v>
      </c>
      <c r="B129" s="141" t="s">
        <v>100</v>
      </c>
      <c r="C129" s="183" t="s">
        <v>328</v>
      </c>
      <c r="D129" s="184">
        <v>100000000</v>
      </c>
      <c r="E129" s="184">
        <v>812641</v>
      </c>
      <c r="F129" s="184">
        <f t="shared" si="7"/>
        <v>6.8620980529244327E-3</v>
      </c>
      <c r="G129" s="184">
        <v>812641</v>
      </c>
      <c r="H129" s="184">
        <f t="shared" si="8"/>
        <v>1.9574818406185395E-2</v>
      </c>
      <c r="I129" s="184">
        <v>0</v>
      </c>
      <c r="J129" s="184">
        <v>0</v>
      </c>
      <c r="K129" s="184">
        <f t="shared" si="9"/>
        <v>0</v>
      </c>
      <c r="L129" s="184">
        <v>0</v>
      </c>
      <c r="M129" s="184">
        <f t="shared" si="10"/>
        <v>0</v>
      </c>
      <c r="N129" s="184">
        <f t="shared" si="11"/>
        <v>100000000</v>
      </c>
      <c r="O129" s="184">
        <f t="shared" si="12"/>
        <v>812641</v>
      </c>
      <c r="P129" s="184">
        <f t="shared" si="13"/>
        <v>812641</v>
      </c>
    </row>
    <row r="130" spans="1:16" s="174" customFormat="1" ht="10.15" x14ac:dyDescent="0.2">
      <c r="A130" s="193" t="s">
        <v>88</v>
      </c>
      <c r="B130" s="194"/>
      <c r="C130" s="195" t="s">
        <v>61</v>
      </c>
      <c r="D130" s="196">
        <v>5567792369</v>
      </c>
      <c r="E130" s="196">
        <f>+E7+E41+E112</f>
        <v>2856876418.7599998</v>
      </c>
      <c r="F130" s="196">
        <f t="shared" si="7"/>
        <v>24.124017998868773</v>
      </c>
      <c r="G130" s="196">
        <v>1460473422.25</v>
      </c>
      <c r="H130" s="196">
        <f t="shared" si="8"/>
        <v>35.179743610775084</v>
      </c>
      <c r="I130" s="196">
        <v>2164607000</v>
      </c>
      <c r="J130" s="196">
        <v>1026343823</v>
      </c>
      <c r="K130" s="196">
        <f t="shared" si="9"/>
        <v>100</v>
      </c>
      <c r="L130" s="196">
        <v>953728995</v>
      </c>
      <c r="M130" s="196">
        <f t="shared" si="10"/>
        <v>100</v>
      </c>
      <c r="N130" s="196">
        <f t="shared" si="11"/>
        <v>7732399369</v>
      </c>
      <c r="O130" s="196">
        <f t="shared" si="12"/>
        <v>3883220241.7599998</v>
      </c>
      <c r="P130" s="196">
        <f t="shared" si="13"/>
        <v>2414202417.25</v>
      </c>
    </row>
    <row r="131" spans="1:16" s="174" customFormat="1" ht="10.15" x14ac:dyDescent="0.2">
      <c r="A131" s="177" t="s">
        <v>330</v>
      </c>
      <c r="B131" s="178"/>
      <c r="C131" s="179" t="s">
        <v>331</v>
      </c>
      <c r="D131" s="180">
        <v>1394968695.55</v>
      </c>
      <c r="E131" s="180">
        <v>492415497</v>
      </c>
      <c r="F131" s="180">
        <f t="shared" si="7"/>
        <v>4.1580518620073521</v>
      </c>
      <c r="G131" s="180">
        <v>110623363</v>
      </c>
      <c r="H131" s="180">
        <f t="shared" si="8"/>
        <v>2.6646849496967646</v>
      </c>
      <c r="I131" s="180">
        <v>0</v>
      </c>
      <c r="J131" s="180">
        <v>0</v>
      </c>
      <c r="K131" s="180">
        <f t="shared" si="9"/>
        <v>0</v>
      </c>
      <c r="L131" s="180">
        <v>0</v>
      </c>
      <c r="M131" s="180">
        <f t="shared" si="10"/>
        <v>0</v>
      </c>
      <c r="N131" s="180">
        <f t="shared" si="11"/>
        <v>1394968695.55</v>
      </c>
      <c r="O131" s="180">
        <f t="shared" si="12"/>
        <v>492415497</v>
      </c>
      <c r="P131" s="180">
        <f t="shared" si="13"/>
        <v>110623363</v>
      </c>
    </row>
    <row r="132" spans="1:16" s="174" customFormat="1" ht="11.25" x14ac:dyDescent="0.2">
      <c r="A132" s="141" t="s">
        <v>332</v>
      </c>
      <c r="B132" s="141" t="s">
        <v>100</v>
      </c>
      <c r="C132" s="183" t="s">
        <v>333</v>
      </c>
      <c r="D132" s="184">
        <v>328708042.97000003</v>
      </c>
      <c r="E132" s="184">
        <v>131372736</v>
      </c>
      <c r="F132" s="184">
        <f t="shared" si="7"/>
        <v>1.1093368362080616</v>
      </c>
      <c r="G132" s="184">
        <v>34898451</v>
      </c>
      <c r="H132" s="184">
        <f t="shared" si="8"/>
        <v>0.84063053794007325</v>
      </c>
      <c r="I132" s="184">
        <v>0</v>
      </c>
      <c r="J132" s="184">
        <v>0</v>
      </c>
      <c r="K132" s="184">
        <f t="shared" si="9"/>
        <v>0</v>
      </c>
      <c r="L132" s="184">
        <v>0</v>
      </c>
      <c r="M132" s="184">
        <f t="shared" si="10"/>
        <v>0</v>
      </c>
      <c r="N132" s="184">
        <f t="shared" si="11"/>
        <v>328708042.97000003</v>
      </c>
      <c r="O132" s="184">
        <f t="shared" si="12"/>
        <v>131372736</v>
      </c>
      <c r="P132" s="184">
        <f t="shared" si="13"/>
        <v>34898451</v>
      </c>
    </row>
    <row r="133" spans="1:16" s="174" customFormat="1" ht="11.25" x14ac:dyDescent="0.2">
      <c r="A133" s="141" t="s">
        <v>334</v>
      </c>
      <c r="B133" s="141" t="s">
        <v>100</v>
      </c>
      <c r="C133" s="183" t="s">
        <v>335</v>
      </c>
      <c r="D133" s="184">
        <v>916260652.58000004</v>
      </c>
      <c r="E133" s="184">
        <v>361042761</v>
      </c>
      <c r="F133" s="184">
        <f t="shared" si="7"/>
        <v>3.0487150257992903</v>
      </c>
      <c r="G133" s="184">
        <v>75724912</v>
      </c>
      <c r="H133" s="184">
        <f t="shared" si="8"/>
        <v>1.8240544117566913</v>
      </c>
      <c r="I133" s="184">
        <v>0</v>
      </c>
      <c r="J133" s="184">
        <v>0</v>
      </c>
      <c r="K133" s="184">
        <f t="shared" si="9"/>
        <v>0</v>
      </c>
      <c r="L133" s="184">
        <v>0</v>
      </c>
      <c r="M133" s="184">
        <f t="shared" si="10"/>
        <v>0</v>
      </c>
      <c r="N133" s="184">
        <f t="shared" si="11"/>
        <v>916260652.58000004</v>
      </c>
      <c r="O133" s="184">
        <f t="shared" si="12"/>
        <v>361042761</v>
      </c>
      <c r="P133" s="184">
        <f t="shared" si="13"/>
        <v>75724912</v>
      </c>
    </row>
    <row r="134" spans="1:16" s="174" customFormat="1" ht="22.5" x14ac:dyDescent="0.2">
      <c r="A134" s="141" t="s">
        <v>336</v>
      </c>
      <c r="B134" s="141" t="s">
        <v>100</v>
      </c>
      <c r="C134" s="183" t="s">
        <v>337</v>
      </c>
      <c r="D134" s="184">
        <v>150000000</v>
      </c>
      <c r="E134" s="184">
        <v>0</v>
      </c>
      <c r="F134" s="184">
        <f t="shared" si="7"/>
        <v>0</v>
      </c>
      <c r="G134" s="184">
        <v>0</v>
      </c>
      <c r="H134" s="184">
        <f t="shared" si="8"/>
        <v>0</v>
      </c>
      <c r="I134" s="184">
        <v>0</v>
      </c>
      <c r="J134" s="184">
        <v>0</v>
      </c>
      <c r="K134" s="184">
        <f t="shared" si="9"/>
        <v>0</v>
      </c>
      <c r="L134" s="184">
        <v>0</v>
      </c>
      <c r="M134" s="184">
        <f t="shared" si="10"/>
        <v>0</v>
      </c>
      <c r="N134" s="184">
        <f t="shared" si="11"/>
        <v>150000000</v>
      </c>
      <c r="O134" s="184">
        <f t="shared" si="12"/>
        <v>0</v>
      </c>
      <c r="P134" s="184">
        <f t="shared" si="13"/>
        <v>0</v>
      </c>
    </row>
    <row r="135" spans="1:16" s="174" customFormat="1" ht="10.15" x14ac:dyDescent="0.2">
      <c r="A135" s="177" t="s">
        <v>338</v>
      </c>
      <c r="B135" s="178"/>
      <c r="C135" s="179" t="s">
        <v>339</v>
      </c>
      <c r="D135" s="180">
        <v>677320000</v>
      </c>
      <c r="E135" s="180">
        <v>400453470</v>
      </c>
      <c r="F135" s="180">
        <f t="shared" si="7"/>
        <v>3.3815066884070979</v>
      </c>
      <c r="G135" s="180">
        <v>109306534</v>
      </c>
      <c r="H135" s="180">
        <f t="shared" si="8"/>
        <v>2.6329652991413548</v>
      </c>
      <c r="I135" s="180">
        <v>0</v>
      </c>
      <c r="J135" s="180">
        <v>0</v>
      </c>
      <c r="K135" s="180">
        <f t="shared" si="9"/>
        <v>0</v>
      </c>
      <c r="L135" s="180">
        <v>0</v>
      </c>
      <c r="M135" s="180">
        <f t="shared" si="10"/>
        <v>0</v>
      </c>
      <c r="N135" s="180">
        <f t="shared" si="11"/>
        <v>677320000</v>
      </c>
      <c r="O135" s="180">
        <f t="shared" si="12"/>
        <v>400453470</v>
      </c>
      <c r="P135" s="180">
        <f t="shared" si="13"/>
        <v>109306534</v>
      </c>
    </row>
    <row r="136" spans="1:16" s="174" customFormat="1" ht="11.25" x14ac:dyDescent="0.2">
      <c r="A136" s="141" t="s">
        <v>340</v>
      </c>
      <c r="B136" s="141" t="s">
        <v>100</v>
      </c>
      <c r="C136" s="183" t="s">
        <v>341</v>
      </c>
      <c r="D136" s="184">
        <v>158919000</v>
      </c>
      <c r="E136" s="184">
        <v>63595168</v>
      </c>
      <c r="F136" s="184">
        <f t="shared" ref="F136:F199" si="14">+E136/$E$224*100</f>
        <v>0.53700992013472393</v>
      </c>
      <c r="G136" s="184">
        <v>25149034</v>
      </c>
      <c r="H136" s="184">
        <f t="shared" ref="H136:H199" si="15">+G136/$G$224*100</f>
        <v>0.60578751704748135</v>
      </c>
      <c r="I136" s="184">
        <v>0</v>
      </c>
      <c r="J136" s="184">
        <v>0</v>
      </c>
      <c r="K136" s="184">
        <f t="shared" ref="K136:K199" si="16">+J136/$J$224*100</f>
        <v>0</v>
      </c>
      <c r="L136" s="184">
        <v>0</v>
      </c>
      <c r="M136" s="184">
        <f t="shared" ref="M136:M199" si="17">+L136/$L$224*100</f>
        <v>0</v>
      </c>
      <c r="N136" s="184">
        <f t="shared" ref="N136:N199" si="18">+D136+I136</f>
        <v>158919000</v>
      </c>
      <c r="O136" s="184">
        <f t="shared" ref="O136:O199" si="19">+E136+J136</f>
        <v>63595168</v>
      </c>
      <c r="P136" s="184">
        <f t="shared" ref="P136:P199" si="20">+G136+L136</f>
        <v>25149034</v>
      </c>
    </row>
    <row r="137" spans="1:16" s="174" customFormat="1" ht="22.5" x14ac:dyDescent="0.2">
      <c r="A137" s="141" t="s">
        <v>342</v>
      </c>
      <c r="B137" s="141" t="s">
        <v>100</v>
      </c>
      <c r="C137" s="183" t="s">
        <v>343</v>
      </c>
      <c r="D137" s="184">
        <v>151753000</v>
      </c>
      <c r="E137" s="184">
        <v>90350000</v>
      </c>
      <c r="F137" s="184">
        <f t="shared" si="14"/>
        <v>0.76293290528255697</v>
      </c>
      <c r="G137" s="184">
        <v>30171000</v>
      </c>
      <c r="H137" s="184">
        <f t="shared" si="15"/>
        <v>0.72675615201918142</v>
      </c>
      <c r="I137" s="184">
        <v>0</v>
      </c>
      <c r="J137" s="184">
        <v>0</v>
      </c>
      <c r="K137" s="184">
        <f t="shared" si="16"/>
        <v>0</v>
      </c>
      <c r="L137" s="184">
        <v>0</v>
      </c>
      <c r="M137" s="184">
        <f t="shared" si="17"/>
        <v>0</v>
      </c>
      <c r="N137" s="184">
        <f t="shared" si="18"/>
        <v>151753000</v>
      </c>
      <c r="O137" s="184">
        <f t="shared" si="19"/>
        <v>90350000</v>
      </c>
      <c r="P137" s="184">
        <f t="shared" si="20"/>
        <v>30171000</v>
      </c>
    </row>
    <row r="138" spans="1:16" s="174" customFormat="1" ht="11.25" x14ac:dyDescent="0.2">
      <c r="A138" s="141" t="s">
        <v>344</v>
      </c>
      <c r="B138" s="141" t="s">
        <v>100</v>
      </c>
      <c r="C138" s="183" t="s">
        <v>345</v>
      </c>
      <c r="D138" s="184">
        <v>180000000</v>
      </c>
      <c r="E138" s="184">
        <v>144683652</v>
      </c>
      <c r="F138" s="184">
        <f t="shared" si="14"/>
        <v>1.2217367898976252</v>
      </c>
      <c r="G138" s="184">
        <v>7151000</v>
      </c>
      <c r="H138" s="184">
        <f t="shared" si="15"/>
        <v>0.17225260160714481</v>
      </c>
      <c r="I138" s="184">
        <v>0</v>
      </c>
      <c r="J138" s="184">
        <v>0</v>
      </c>
      <c r="K138" s="184">
        <f t="shared" si="16"/>
        <v>0</v>
      </c>
      <c r="L138" s="184">
        <v>0</v>
      </c>
      <c r="M138" s="184">
        <f t="shared" si="17"/>
        <v>0</v>
      </c>
      <c r="N138" s="184">
        <f t="shared" si="18"/>
        <v>180000000</v>
      </c>
      <c r="O138" s="184">
        <f t="shared" si="19"/>
        <v>144683652</v>
      </c>
      <c r="P138" s="184">
        <f t="shared" si="20"/>
        <v>7151000</v>
      </c>
    </row>
    <row r="139" spans="1:16" s="174" customFormat="1" ht="22.5" x14ac:dyDescent="0.2">
      <c r="A139" s="141" t="s">
        <v>346</v>
      </c>
      <c r="B139" s="141" t="s">
        <v>100</v>
      </c>
      <c r="C139" s="183" t="s">
        <v>347</v>
      </c>
      <c r="D139" s="184">
        <v>186648000</v>
      </c>
      <c r="E139" s="184">
        <v>101824650</v>
      </c>
      <c r="F139" s="184">
        <f t="shared" si="14"/>
        <v>0.85982707309219164</v>
      </c>
      <c r="G139" s="184">
        <v>46835500</v>
      </c>
      <c r="H139" s="184">
        <f t="shared" si="15"/>
        <v>1.1281690284675472</v>
      </c>
      <c r="I139" s="184">
        <v>0</v>
      </c>
      <c r="J139" s="184">
        <v>0</v>
      </c>
      <c r="K139" s="184">
        <f t="shared" si="16"/>
        <v>0</v>
      </c>
      <c r="L139" s="184">
        <v>0</v>
      </c>
      <c r="M139" s="184">
        <f t="shared" si="17"/>
        <v>0</v>
      </c>
      <c r="N139" s="184">
        <f t="shared" si="18"/>
        <v>186648000</v>
      </c>
      <c r="O139" s="184">
        <f t="shared" si="19"/>
        <v>101824650</v>
      </c>
      <c r="P139" s="184">
        <f t="shared" si="20"/>
        <v>46835500</v>
      </c>
    </row>
    <row r="140" spans="1:16" s="174" customFormat="1" ht="10.15" x14ac:dyDescent="0.2">
      <c r="A140" s="177" t="s">
        <v>348</v>
      </c>
      <c r="B140" s="178"/>
      <c r="C140" s="179" t="s">
        <v>349</v>
      </c>
      <c r="D140" s="180">
        <v>12320328944.290001</v>
      </c>
      <c r="E140" s="180">
        <v>2522481376</v>
      </c>
      <c r="F140" s="180">
        <f t="shared" si="14"/>
        <v>21.300321468874621</v>
      </c>
      <c r="G140" s="180">
        <v>440378732</v>
      </c>
      <c r="H140" s="180">
        <f t="shared" si="15"/>
        <v>10.607800626409675</v>
      </c>
      <c r="I140" s="180">
        <v>0</v>
      </c>
      <c r="J140" s="180">
        <v>0</v>
      </c>
      <c r="K140" s="180">
        <f t="shared" si="16"/>
        <v>0</v>
      </c>
      <c r="L140" s="180">
        <v>0</v>
      </c>
      <c r="M140" s="180">
        <f t="shared" si="17"/>
        <v>0</v>
      </c>
      <c r="N140" s="180">
        <f t="shared" si="18"/>
        <v>12320328944.290001</v>
      </c>
      <c r="O140" s="180">
        <f t="shared" si="19"/>
        <v>2522481376</v>
      </c>
      <c r="P140" s="180">
        <f t="shared" si="20"/>
        <v>440378732</v>
      </c>
    </row>
    <row r="141" spans="1:16" s="174" customFormat="1" ht="22.5" x14ac:dyDescent="0.2">
      <c r="A141" s="140" t="s">
        <v>350</v>
      </c>
      <c r="B141" s="181"/>
      <c r="C141" s="146" t="s">
        <v>351</v>
      </c>
      <c r="D141" s="182">
        <v>3972246984.48</v>
      </c>
      <c r="E141" s="182">
        <v>1493369368</v>
      </c>
      <c r="F141" s="182">
        <f t="shared" si="14"/>
        <v>12.610300283212132</v>
      </c>
      <c r="G141" s="182">
        <v>317806031</v>
      </c>
      <c r="H141" s="182">
        <f t="shared" si="15"/>
        <v>7.6552811699330032</v>
      </c>
      <c r="I141" s="182">
        <v>0</v>
      </c>
      <c r="J141" s="182">
        <v>0</v>
      </c>
      <c r="K141" s="182">
        <f t="shared" si="16"/>
        <v>0</v>
      </c>
      <c r="L141" s="182">
        <v>0</v>
      </c>
      <c r="M141" s="182">
        <f t="shared" si="17"/>
        <v>0</v>
      </c>
      <c r="N141" s="182">
        <f t="shared" si="18"/>
        <v>3972246984.48</v>
      </c>
      <c r="O141" s="182">
        <f t="shared" si="19"/>
        <v>1493369368</v>
      </c>
      <c r="P141" s="182">
        <f t="shared" si="20"/>
        <v>317806031</v>
      </c>
    </row>
    <row r="142" spans="1:16" s="174" customFormat="1" ht="20.45" hidden="1" x14ac:dyDescent="0.2">
      <c r="A142" s="141" t="s">
        <v>352</v>
      </c>
      <c r="B142" s="141" t="s">
        <v>100</v>
      </c>
      <c r="C142" s="183" t="s">
        <v>353</v>
      </c>
      <c r="D142" s="184">
        <v>314917470</v>
      </c>
      <c r="E142" s="184">
        <v>49963244</v>
      </c>
      <c r="F142" s="184">
        <f t="shared" si="14"/>
        <v>0.4218993126979666</v>
      </c>
      <c r="G142" s="184">
        <v>4434000</v>
      </c>
      <c r="H142" s="184">
        <f t="shared" si="15"/>
        <v>0.10680576639995527</v>
      </c>
      <c r="I142" s="184">
        <v>0</v>
      </c>
      <c r="J142" s="184">
        <v>0</v>
      </c>
      <c r="K142" s="184">
        <f t="shared" si="16"/>
        <v>0</v>
      </c>
      <c r="L142" s="184">
        <v>0</v>
      </c>
      <c r="M142" s="184">
        <f t="shared" si="17"/>
        <v>0</v>
      </c>
      <c r="N142" s="184">
        <f t="shared" si="18"/>
        <v>314917470</v>
      </c>
      <c r="O142" s="184">
        <f t="shared" si="19"/>
        <v>49963244</v>
      </c>
      <c r="P142" s="184">
        <f t="shared" si="20"/>
        <v>4434000</v>
      </c>
    </row>
    <row r="143" spans="1:16" s="174" customFormat="1" ht="10.15" hidden="1" x14ac:dyDescent="0.2">
      <c r="A143" s="141" t="s">
        <v>354</v>
      </c>
      <c r="B143" s="141" t="s">
        <v>100</v>
      </c>
      <c r="C143" s="183" t="s">
        <v>355</v>
      </c>
      <c r="D143" s="184">
        <v>100000000</v>
      </c>
      <c r="E143" s="184">
        <v>99600000</v>
      </c>
      <c r="F143" s="184">
        <f t="shared" si="14"/>
        <v>0.84104169746699142</v>
      </c>
      <c r="G143" s="184">
        <v>0</v>
      </c>
      <c r="H143" s="184">
        <f t="shared" si="15"/>
        <v>0</v>
      </c>
      <c r="I143" s="184">
        <v>0</v>
      </c>
      <c r="J143" s="184">
        <v>0</v>
      </c>
      <c r="K143" s="184">
        <f t="shared" si="16"/>
        <v>0</v>
      </c>
      <c r="L143" s="184">
        <v>0</v>
      </c>
      <c r="M143" s="184">
        <f t="shared" si="17"/>
        <v>0</v>
      </c>
      <c r="N143" s="184">
        <f t="shared" si="18"/>
        <v>100000000</v>
      </c>
      <c r="O143" s="184">
        <f t="shared" si="19"/>
        <v>99600000</v>
      </c>
      <c r="P143" s="184">
        <f t="shared" si="20"/>
        <v>0</v>
      </c>
    </row>
    <row r="144" spans="1:16" s="174" customFormat="1" ht="20.45" hidden="1" x14ac:dyDescent="0.2">
      <c r="A144" s="141" t="s">
        <v>356</v>
      </c>
      <c r="B144" s="141" t="s">
        <v>100</v>
      </c>
      <c r="C144" s="183" t="s">
        <v>357</v>
      </c>
      <c r="D144" s="184">
        <v>150000000</v>
      </c>
      <c r="E144" s="184">
        <v>149400000</v>
      </c>
      <c r="F144" s="184">
        <f t="shared" si="14"/>
        <v>1.2615625462004871</v>
      </c>
      <c r="G144" s="184">
        <v>0</v>
      </c>
      <c r="H144" s="184">
        <f t="shared" si="15"/>
        <v>0</v>
      </c>
      <c r="I144" s="184">
        <v>0</v>
      </c>
      <c r="J144" s="184">
        <v>0</v>
      </c>
      <c r="K144" s="184">
        <f t="shared" si="16"/>
        <v>0</v>
      </c>
      <c r="L144" s="184">
        <v>0</v>
      </c>
      <c r="M144" s="184">
        <f t="shared" si="17"/>
        <v>0</v>
      </c>
      <c r="N144" s="184">
        <f t="shared" si="18"/>
        <v>150000000</v>
      </c>
      <c r="O144" s="184">
        <f t="shared" si="19"/>
        <v>149400000</v>
      </c>
      <c r="P144" s="184">
        <f t="shared" si="20"/>
        <v>0</v>
      </c>
    </row>
    <row r="145" spans="1:16" s="174" customFormat="1" ht="20.45" hidden="1" x14ac:dyDescent="0.2">
      <c r="A145" s="141" t="s">
        <v>358</v>
      </c>
      <c r="B145" s="141" t="s">
        <v>308</v>
      </c>
      <c r="C145" s="183" t="s">
        <v>359</v>
      </c>
      <c r="D145" s="184">
        <v>130747242</v>
      </c>
      <c r="E145" s="184">
        <v>130179408</v>
      </c>
      <c r="F145" s="184">
        <f t="shared" si="14"/>
        <v>1.0992601433691571</v>
      </c>
      <c r="G145" s="184">
        <v>2217000</v>
      </c>
      <c r="H145" s="184">
        <f t="shared" si="15"/>
        <v>5.3402883199977637E-2</v>
      </c>
      <c r="I145" s="184">
        <v>0</v>
      </c>
      <c r="J145" s="184">
        <v>0</v>
      </c>
      <c r="K145" s="184">
        <f t="shared" si="16"/>
        <v>0</v>
      </c>
      <c r="L145" s="184">
        <v>0</v>
      </c>
      <c r="M145" s="184">
        <f t="shared" si="17"/>
        <v>0</v>
      </c>
      <c r="N145" s="184">
        <f t="shared" si="18"/>
        <v>130747242</v>
      </c>
      <c r="O145" s="184">
        <f t="shared" si="19"/>
        <v>130179408</v>
      </c>
      <c r="P145" s="184">
        <f t="shared" si="20"/>
        <v>2217000</v>
      </c>
    </row>
    <row r="146" spans="1:16" s="174" customFormat="1" ht="20.45" hidden="1" x14ac:dyDescent="0.2">
      <c r="A146" s="141" t="s">
        <v>360</v>
      </c>
      <c r="B146" s="141" t="s">
        <v>308</v>
      </c>
      <c r="C146" s="183" t="s">
        <v>361</v>
      </c>
      <c r="D146" s="184">
        <v>139214974</v>
      </c>
      <c r="E146" s="184">
        <v>109555031</v>
      </c>
      <c r="F146" s="184">
        <f t="shared" si="14"/>
        <v>0.92510390801494846</v>
      </c>
      <c r="G146" s="184">
        <v>1189733</v>
      </c>
      <c r="H146" s="184">
        <f t="shared" si="15"/>
        <v>2.8658174306792506E-2</v>
      </c>
      <c r="I146" s="184">
        <v>0</v>
      </c>
      <c r="J146" s="184">
        <v>0</v>
      </c>
      <c r="K146" s="184">
        <f t="shared" si="16"/>
        <v>0</v>
      </c>
      <c r="L146" s="184">
        <v>0</v>
      </c>
      <c r="M146" s="184">
        <f t="shared" si="17"/>
        <v>0</v>
      </c>
      <c r="N146" s="184">
        <f t="shared" si="18"/>
        <v>139214974</v>
      </c>
      <c r="O146" s="184">
        <f t="shared" si="19"/>
        <v>109555031</v>
      </c>
      <c r="P146" s="184">
        <f t="shared" si="20"/>
        <v>1189733</v>
      </c>
    </row>
    <row r="147" spans="1:16" s="174" customFormat="1" ht="20.45" hidden="1" x14ac:dyDescent="0.2">
      <c r="A147" s="141" t="s">
        <v>362</v>
      </c>
      <c r="B147" s="141" t="s">
        <v>308</v>
      </c>
      <c r="C147" s="183" t="s">
        <v>353</v>
      </c>
      <c r="D147" s="184">
        <v>3137367298.48</v>
      </c>
      <c r="E147" s="184">
        <v>954671685</v>
      </c>
      <c r="F147" s="184">
        <f t="shared" si="14"/>
        <v>8.06143267546258</v>
      </c>
      <c r="G147" s="184">
        <v>309965298</v>
      </c>
      <c r="H147" s="184">
        <f t="shared" si="15"/>
        <v>7.4664143460262791</v>
      </c>
      <c r="I147" s="184">
        <v>0</v>
      </c>
      <c r="J147" s="184">
        <v>0</v>
      </c>
      <c r="K147" s="184">
        <f t="shared" si="16"/>
        <v>0</v>
      </c>
      <c r="L147" s="184">
        <v>0</v>
      </c>
      <c r="M147" s="184">
        <f t="shared" si="17"/>
        <v>0</v>
      </c>
      <c r="N147" s="184">
        <f t="shared" si="18"/>
        <v>3137367298.48</v>
      </c>
      <c r="O147" s="184">
        <f t="shared" si="19"/>
        <v>954671685</v>
      </c>
      <c r="P147" s="184">
        <f t="shared" si="20"/>
        <v>309965298</v>
      </c>
    </row>
    <row r="148" spans="1:16" s="174" customFormat="1" ht="22.5" x14ac:dyDescent="0.2">
      <c r="A148" s="141" t="s">
        <v>363</v>
      </c>
      <c r="B148" s="141" t="s">
        <v>614</v>
      </c>
      <c r="C148" s="191" t="s">
        <v>364</v>
      </c>
      <c r="D148" s="192">
        <f>6688184298.27+337630452</f>
        <v>7025814750.2700005</v>
      </c>
      <c r="E148" s="192">
        <v>0</v>
      </c>
      <c r="F148" s="192">
        <f t="shared" si="14"/>
        <v>0</v>
      </c>
      <c r="G148" s="192">
        <v>0</v>
      </c>
      <c r="H148" s="192">
        <f t="shared" si="15"/>
        <v>0</v>
      </c>
      <c r="I148" s="192">
        <v>0</v>
      </c>
      <c r="J148" s="192">
        <v>0</v>
      </c>
      <c r="K148" s="192">
        <f t="shared" si="16"/>
        <v>0</v>
      </c>
      <c r="L148" s="192">
        <v>0</v>
      </c>
      <c r="M148" s="192">
        <f t="shared" si="17"/>
        <v>0</v>
      </c>
      <c r="N148" s="192">
        <f t="shared" si="18"/>
        <v>7025814750.2700005</v>
      </c>
      <c r="O148" s="192">
        <f t="shared" si="19"/>
        <v>0</v>
      </c>
      <c r="P148" s="192">
        <f t="shared" si="20"/>
        <v>0</v>
      </c>
    </row>
    <row r="149" spans="1:16" s="174" customFormat="1" ht="20.45" hidden="1" x14ac:dyDescent="0.2">
      <c r="A149" s="141" t="s">
        <v>363</v>
      </c>
      <c r="B149" s="141" t="s">
        <v>308</v>
      </c>
      <c r="C149" s="185" t="s">
        <v>364</v>
      </c>
      <c r="D149" s="186"/>
      <c r="E149" s="186">
        <v>0</v>
      </c>
      <c r="F149" s="186">
        <f t="shared" si="14"/>
        <v>0</v>
      </c>
      <c r="G149" s="186">
        <v>0</v>
      </c>
      <c r="H149" s="186">
        <f t="shared" si="15"/>
        <v>0</v>
      </c>
      <c r="I149" s="186">
        <v>0</v>
      </c>
      <c r="J149" s="186">
        <v>0</v>
      </c>
      <c r="K149" s="186">
        <f t="shared" si="16"/>
        <v>0</v>
      </c>
      <c r="L149" s="186">
        <v>0</v>
      </c>
      <c r="M149" s="186">
        <f t="shared" si="17"/>
        <v>0</v>
      </c>
      <c r="N149" s="186">
        <f t="shared" si="18"/>
        <v>0</v>
      </c>
      <c r="O149" s="186">
        <f t="shared" si="19"/>
        <v>0</v>
      </c>
      <c r="P149" s="186">
        <f t="shared" si="20"/>
        <v>0</v>
      </c>
    </row>
    <row r="150" spans="1:16" s="174" customFormat="1" ht="22.5" x14ac:dyDescent="0.2">
      <c r="A150" s="141" t="s">
        <v>365</v>
      </c>
      <c r="B150" s="141" t="s">
        <v>100</v>
      </c>
      <c r="C150" s="183" t="s">
        <v>366</v>
      </c>
      <c r="D150" s="184">
        <v>529850484.54000002</v>
      </c>
      <c r="E150" s="184">
        <v>327639396</v>
      </c>
      <c r="F150" s="184">
        <f t="shared" si="14"/>
        <v>2.7666505398483916</v>
      </c>
      <c r="G150" s="184">
        <v>46688669</v>
      </c>
      <c r="H150" s="184">
        <f t="shared" si="15"/>
        <v>1.1246321774332053</v>
      </c>
      <c r="I150" s="184">
        <v>0</v>
      </c>
      <c r="J150" s="184">
        <v>0</v>
      </c>
      <c r="K150" s="184">
        <f t="shared" si="16"/>
        <v>0</v>
      </c>
      <c r="L150" s="184">
        <v>0</v>
      </c>
      <c r="M150" s="184">
        <f t="shared" si="17"/>
        <v>0</v>
      </c>
      <c r="N150" s="184">
        <f t="shared" si="18"/>
        <v>529850484.54000002</v>
      </c>
      <c r="O150" s="184">
        <f t="shared" si="19"/>
        <v>327639396</v>
      </c>
      <c r="P150" s="184">
        <f t="shared" si="20"/>
        <v>46688669</v>
      </c>
    </row>
    <row r="151" spans="1:16" s="174" customFormat="1" ht="22.5" x14ac:dyDescent="0.2">
      <c r="A151" s="141" t="s">
        <v>367</v>
      </c>
      <c r="B151" s="141" t="s">
        <v>100</v>
      </c>
      <c r="C151" s="183" t="s">
        <v>368</v>
      </c>
      <c r="D151" s="184">
        <v>264525269</v>
      </c>
      <c r="E151" s="184">
        <v>192080408</v>
      </c>
      <c r="F151" s="184">
        <f t="shared" si="14"/>
        <v>1.6219641806673926</v>
      </c>
      <c r="G151" s="184">
        <v>66676248</v>
      </c>
      <c r="H151" s="184">
        <f t="shared" si="15"/>
        <v>1.6060910618659188</v>
      </c>
      <c r="I151" s="184">
        <v>0</v>
      </c>
      <c r="J151" s="184">
        <v>0</v>
      </c>
      <c r="K151" s="184">
        <f t="shared" si="16"/>
        <v>0</v>
      </c>
      <c r="L151" s="184">
        <v>0</v>
      </c>
      <c r="M151" s="184">
        <f t="shared" si="17"/>
        <v>0</v>
      </c>
      <c r="N151" s="184">
        <f t="shared" si="18"/>
        <v>264525269</v>
      </c>
      <c r="O151" s="184">
        <f t="shared" si="19"/>
        <v>192080408</v>
      </c>
      <c r="P151" s="184">
        <f t="shared" si="20"/>
        <v>66676248</v>
      </c>
    </row>
    <row r="152" spans="1:16" s="174" customFormat="1" ht="45" x14ac:dyDescent="0.2">
      <c r="A152" s="141" t="s">
        <v>369</v>
      </c>
      <c r="B152" s="141" t="s">
        <v>100</v>
      </c>
      <c r="C152" s="183" t="s">
        <v>370</v>
      </c>
      <c r="D152" s="184">
        <v>527891456</v>
      </c>
      <c r="E152" s="184">
        <v>509392204</v>
      </c>
      <c r="F152" s="184">
        <f t="shared" si="14"/>
        <v>4.301406465146707</v>
      </c>
      <c r="G152" s="184">
        <v>9207784</v>
      </c>
      <c r="H152" s="184">
        <f t="shared" si="15"/>
        <v>0.22179621717754749</v>
      </c>
      <c r="I152" s="184">
        <v>0</v>
      </c>
      <c r="J152" s="184">
        <v>0</v>
      </c>
      <c r="K152" s="184">
        <f t="shared" si="16"/>
        <v>0</v>
      </c>
      <c r="L152" s="184">
        <v>0</v>
      </c>
      <c r="M152" s="184">
        <f t="shared" si="17"/>
        <v>0</v>
      </c>
      <c r="N152" s="184">
        <f t="shared" si="18"/>
        <v>527891456</v>
      </c>
      <c r="O152" s="184">
        <f t="shared" si="19"/>
        <v>509392204</v>
      </c>
      <c r="P152" s="184">
        <f t="shared" si="20"/>
        <v>9207784</v>
      </c>
    </row>
    <row r="153" spans="1:16" s="174" customFormat="1" ht="22.5" x14ac:dyDescent="0.2">
      <c r="A153" s="177" t="s">
        <v>371</v>
      </c>
      <c r="B153" s="178"/>
      <c r="C153" s="179" t="s">
        <v>372</v>
      </c>
      <c r="D153" s="180">
        <v>1643857676</v>
      </c>
      <c r="E153" s="180">
        <v>732090266</v>
      </c>
      <c r="F153" s="180">
        <f t="shared" si="14"/>
        <v>6.1819120483504149</v>
      </c>
      <c r="G153" s="180">
        <v>77772614</v>
      </c>
      <c r="H153" s="180">
        <f t="shared" si="15"/>
        <v>1.873379260982835</v>
      </c>
      <c r="I153" s="180">
        <v>0</v>
      </c>
      <c r="J153" s="180">
        <v>0</v>
      </c>
      <c r="K153" s="180">
        <f t="shared" si="16"/>
        <v>0</v>
      </c>
      <c r="L153" s="180">
        <v>0</v>
      </c>
      <c r="M153" s="180">
        <f t="shared" si="17"/>
        <v>0</v>
      </c>
      <c r="N153" s="180">
        <f t="shared" si="18"/>
        <v>1643857676</v>
      </c>
      <c r="O153" s="180">
        <f t="shared" si="19"/>
        <v>732090266</v>
      </c>
      <c r="P153" s="180">
        <f t="shared" si="20"/>
        <v>77772614</v>
      </c>
    </row>
    <row r="154" spans="1:16" s="174" customFormat="1" ht="22.5" x14ac:dyDescent="0.2">
      <c r="A154" s="140" t="s">
        <v>373</v>
      </c>
      <c r="B154" s="181"/>
      <c r="C154" s="146" t="s">
        <v>374</v>
      </c>
      <c r="D154" s="182">
        <v>407606133</v>
      </c>
      <c r="E154" s="182">
        <v>189270394</v>
      </c>
      <c r="F154" s="182">
        <f t="shared" si="14"/>
        <v>1.5982358780121113</v>
      </c>
      <c r="G154" s="182">
        <v>38893824</v>
      </c>
      <c r="H154" s="182">
        <f t="shared" si="15"/>
        <v>0.93687069926589384</v>
      </c>
      <c r="I154" s="182">
        <v>0</v>
      </c>
      <c r="J154" s="182">
        <v>0</v>
      </c>
      <c r="K154" s="182">
        <f t="shared" si="16"/>
        <v>0</v>
      </c>
      <c r="L154" s="182">
        <v>0</v>
      </c>
      <c r="M154" s="182">
        <f t="shared" si="17"/>
        <v>0</v>
      </c>
      <c r="N154" s="182">
        <f t="shared" si="18"/>
        <v>407606133</v>
      </c>
      <c r="O154" s="182">
        <f t="shared" si="19"/>
        <v>189270394</v>
      </c>
      <c r="P154" s="182">
        <f t="shared" si="20"/>
        <v>38893824</v>
      </c>
    </row>
    <row r="155" spans="1:16" s="174" customFormat="1" ht="20.45" hidden="1" x14ac:dyDescent="0.2">
      <c r="A155" s="141" t="s">
        <v>375</v>
      </c>
      <c r="B155" s="141" t="s">
        <v>100</v>
      </c>
      <c r="C155" s="183" t="s">
        <v>376</v>
      </c>
      <c r="D155" s="184">
        <v>60000000</v>
      </c>
      <c r="E155" s="184">
        <v>35695424</v>
      </c>
      <c r="F155" s="184">
        <f t="shared" si="14"/>
        <v>0.30141907623257014</v>
      </c>
      <c r="G155" s="184">
        <v>13618356</v>
      </c>
      <c r="H155" s="184">
        <f t="shared" si="15"/>
        <v>0.32803765216225284</v>
      </c>
      <c r="I155" s="184">
        <v>0</v>
      </c>
      <c r="J155" s="184">
        <v>0</v>
      </c>
      <c r="K155" s="184">
        <f t="shared" si="16"/>
        <v>0</v>
      </c>
      <c r="L155" s="184">
        <v>0</v>
      </c>
      <c r="M155" s="184">
        <f t="shared" si="17"/>
        <v>0</v>
      </c>
      <c r="N155" s="184">
        <f t="shared" si="18"/>
        <v>60000000</v>
      </c>
      <c r="O155" s="184">
        <f t="shared" si="19"/>
        <v>35695424</v>
      </c>
      <c r="P155" s="184">
        <f t="shared" si="20"/>
        <v>13618356</v>
      </c>
    </row>
    <row r="156" spans="1:16" s="174" customFormat="1" ht="20.45" hidden="1" x14ac:dyDescent="0.2">
      <c r="A156" s="141" t="s">
        <v>377</v>
      </c>
      <c r="B156" s="141" t="s">
        <v>100</v>
      </c>
      <c r="C156" s="183" t="s">
        <v>378</v>
      </c>
      <c r="D156" s="184">
        <v>50000000</v>
      </c>
      <c r="E156" s="184">
        <v>44857098</v>
      </c>
      <c r="F156" s="184">
        <f t="shared" si="14"/>
        <v>0.37878202655987137</v>
      </c>
      <c r="G156" s="184">
        <v>4434000</v>
      </c>
      <c r="H156" s="184">
        <f t="shared" si="15"/>
        <v>0.10680576639995527</v>
      </c>
      <c r="I156" s="184">
        <v>0</v>
      </c>
      <c r="J156" s="184">
        <v>0</v>
      </c>
      <c r="K156" s="184">
        <f t="shared" si="16"/>
        <v>0</v>
      </c>
      <c r="L156" s="184">
        <v>0</v>
      </c>
      <c r="M156" s="184">
        <f t="shared" si="17"/>
        <v>0</v>
      </c>
      <c r="N156" s="184">
        <f t="shared" si="18"/>
        <v>50000000</v>
      </c>
      <c r="O156" s="184">
        <f t="shared" si="19"/>
        <v>44857098</v>
      </c>
      <c r="P156" s="184">
        <f t="shared" si="20"/>
        <v>4434000</v>
      </c>
    </row>
    <row r="157" spans="1:16" s="174" customFormat="1" ht="20.45" hidden="1" x14ac:dyDescent="0.2">
      <c r="A157" s="141" t="s">
        <v>379</v>
      </c>
      <c r="B157" s="141" t="s">
        <v>100</v>
      </c>
      <c r="C157" s="183" t="s">
        <v>380</v>
      </c>
      <c r="D157" s="184">
        <v>50000000</v>
      </c>
      <c r="E157" s="184">
        <v>15294000</v>
      </c>
      <c r="F157" s="184">
        <f t="shared" si="14"/>
        <v>0.1291454992074314</v>
      </c>
      <c r="G157" s="184">
        <v>0</v>
      </c>
      <c r="H157" s="184">
        <f t="shared" si="15"/>
        <v>0</v>
      </c>
      <c r="I157" s="184">
        <v>0</v>
      </c>
      <c r="J157" s="184">
        <v>0</v>
      </c>
      <c r="K157" s="184">
        <f t="shared" si="16"/>
        <v>0</v>
      </c>
      <c r="L157" s="184">
        <v>0</v>
      </c>
      <c r="M157" s="184">
        <f t="shared" si="17"/>
        <v>0</v>
      </c>
      <c r="N157" s="184">
        <f t="shared" si="18"/>
        <v>50000000</v>
      </c>
      <c r="O157" s="184">
        <f t="shared" si="19"/>
        <v>15294000</v>
      </c>
      <c r="P157" s="184">
        <f t="shared" si="20"/>
        <v>0</v>
      </c>
    </row>
    <row r="158" spans="1:16" s="174" customFormat="1" ht="10.15" hidden="1" x14ac:dyDescent="0.2">
      <c r="A158" s="141" t="s">
        <v>381</v>
      </c>
      <c r="B158" s="141" t="s">
        <v>100</v>
      </c>
      <c r="C158" s="183" t="s">
        <v>382</v>
      </c>
      <c r="D158" s="184">
        <v>40000000</v>
      </c>
      <c r="E158" s="184">
        <v>0</v>
      </c>
      <c r="F158" s="184">
        <f t="shared" si="14"/>
        <v>0</v>
      </c>
      <c r="G158" s="184">
        <v>0</v>
      </c>
      <c r="H158" s="184">
        <f t="shared" si="15"/>
        <v>0</v>
      </c>
      <c r="I158" s="184">
        <v>0</v>
      </c>
      <c r="J158" s="184">
        <v>0</v>
      </c>
      <c r="K158" s="184">
        <f t="shared" si="16"/>
        <v>0</v>
      </c>
      <c r="L158" s="184">
        <v>0</v>
      </c>
      <c r="M158" s="184">
        <f t="shared" si="17"/>
        <v>0</v>
      </c>
      <c r="N158" s="184">
        <f t="shared" si="18"/>
        <v>40000000</v>
      </c>
      <c r="O158" s="184">
        <f t="shared" si="19"/>
        <v>0</v>
      </c>
      <c r="P158" s="184">
        <f t="shared" si="20"/>
        <v>0</v>
      </c>
    </row>
    <row r="159" spans="1:16" s="174" customFormat="1" ht="10.15" hidden="1" x14ac:dyDescent="0.2">
      <c r="A159" s="141" t="s">
        <v>383</v>
      </c>
      <c r="B159" s="141" t="s">
        <v>100</v>
      </c>
      <c r="C159" s="183" t="s">
        <v>384</v>
      </c>
      <c r="D159" s="184">
        <v>180000000</v>
      </c>
      <c r="E159" s="184">
        <v>93423872</v>
      </c>
      <c r="F159" s="184">
        <f t="shared" si="14"/>
        <v>0.78888927601223835</v>
      </c>
      <c r="G159" s="184">
        <v>20841468</v>
      </c>
      <c r="H159" s="184">
        <f t="shared" si="15"/>
        <v>0.50202728070368574</v>
      </c>
      <c r="I159" s="184">
        <v>0</v>
      </c>
      <c r="J159" s="184">
        <v>0</v>
      </c>
      <c r="K159" s="184">
        <f t="shared" si="16"/>
        <v>0</v>
      </c>
      <c r="L159" s="184">
        <v>0</v>
      </c>
      <c r="M159" s="184">
        <f t="shared" si="17"/>
        <v>0</v>
      </c>
      <c r="N159" s="184">
        <f t="shared" si="18"/>
        <v>180000000</v>
      </c>
      <c r="O159" s="184">
        <f t="shared" si="19"/>
        <v>93423872</v>
      </c>
      <c r="P159" s="184">
        <f t="shared" si="20"/>
        <v>20841468</v>
      </c>
    </row>
    <row r="160" spans="1:16" s="174" customFormat="1" ht="20.45" hidden="1" x14ac:dyDescent="0.2">
      <c r="A160" s="141" t="s">
        <v>385</v>
      </c>
      <c r="B160" s="141" t="s">
        <v>308</v>
      </c>
      <c r="C160" s="183" t="s">
        <v>386</v>
      </c>
      <c r="D160" s="184">
        <v>27606133</v>
      </c>
      <c r="E160" s="184">
        <v>0</v>
      </c>
      <c r="F160" s="184">
        <f t="shared" si="14"/>
        <v>0</v>
      </c>
      <c r="G160" s="184">
        <v>0</v>
      </c>
      <c r="H160" s="184">
        <f t="shared" si="15"/>
        <v>0</v>
      </c>
      <c r="I160" s="184">
        <v>0</v>
      </c>
      <c r="J160" s="184">
        <v>0</v>
      </c>
      <c r="K160" s="184">
        <f t="shared" si="16"/>
        <v>0</v>
      </c>
      <c r="L160" s="184">
        <v>0</v>
      </c>
      <c r="M160" s="184">
        <f t="shared" si="17"/>
        <v>0</v>
      </c>
      <c r="N160" s="184">
        <f t="shared" si="18"/>
        <v>27606133</v>
      </c>
      <c r="O160" s="184">
        <f t="shared" si="19"/>
        <v>0</v>
      </c>
      <c r="P160" s="184">
        <f t="shared" si="20"/>
        <v>0</v>
      </c>
    </row>
    <row r="161" spans="1:16" s="174" customFormat="1" ht="11.25" x14ac:dyDescent="0.2">
      <c r="A161" s="140" t="s">
        <v>387</v>
      </c>
      <c r="B161" s="181"/>
      <c r="C161" s="146" t="s">
        <v>388</v>
      </c>
      <c r="D161" s="182">
        <v>491706923</v>
      </c>
      <c r="E161" s="182">
        <v>74701195</v>
      </c>
      <c r="F161" s="182">
        <f t="shared" si="14"/>
        <v>0.63079136391177448</v>
      </c>
      <c r="G161" s="182">
        <v>0</v>
      </c>
      <c r="H161" s="182">
        <f t="shared" si="15"/>
        <v>0</v>
      </c>
      <c r="I161" s="182">
        <v>0</v>
      </c>
      <c r="J161" s="182">
        <v>0</v>
      </c>
      <c r="K161" s="182">
        <f t="shared" si="16"/>
        <v>0</v>
      </c>
      <c r="L161" s="182">
        <v>0</v>
      </c>
      <c r="M161" s="182">
        <f t="shared" si="17"/>
        <v>0</v>
      </c>
      <c r="N161" s="182">
        <f t="shared" si="18"/>
        <v>491706923</v>
      </c>
      <c r="O161" s="182">
        <f t="shared" si="19"/>
        <v>74701195</v>
      </c>
      <c r="P161" s="182">
        <f t="shared" si="20"/>
        <v>0</v>
      </c>
    </row>
    <row r="162" spans="1:16" s="174" customFormat="1" ht="30.6" hidden="1" x14ac:dyDescent="0.2">
      <c r="A162" s="141" t="s">
        <v>389</v>
      </c>
      <c r="B162" s="141" t="s">
        <v>100</v>
      </c>
      <c r="C162" s="183" t="s">
        <v>390</v>
      </c>
      <c r="D162" s="184">
        <v>95000000</v>
      </c>
      <c r="E162" s="184">
        <v>74701195</v>
      </c>
      <c r="F162" s="184">
        <f t="shared" si="14"/>
        <v>0.63079136391177448</v>
      </c>
      <c r="G162" s="184">
        <v>0</v>
      </c>
      <c r="H162" s="184">
        <f t="shared" si="15"/>
        <v>0</v>
      </c>
      <c r="I162" s="184">
        <v>0</v>
      </c>
      <c r="J162" s="184">
        <v>0</v>
      </c>
      <c r="K162" s="184">
        <f t="shared" si="16"/>
        <v>0</v>
      </c>
      <c r="L162" s="184">
        <v>0</v>
      </c>
      <c r="M162" s="184">
        <f t="shared" si="17"/>
        <v>0</v>
      </c>
      <c r="N162" s="184">
        <f t="shared" si="18"/>
        <v>95000000</v>
      </c>
      <c r="O162" s="184">
        <f t="shared" si="19"/>
        <v>74701195</v>
      </c>
      <c r="P162" s="184">
        <f t="shared" si="20"/>
        <v>0</v>
      </c>
    </row>
    <row r="163" spans="1:16" s="174" customFormat="1" ht="10.15" hidden="1" x14ac:dyDescent="0.2">
      <c r="A163" s="141" t="s">
        <v>391</v>
      </c>
      <c r="B163" s="141" t="s">
        <v>100</v>
      </c>
      <c r="C163" s="183" t="s">
        <v>392</v>
      </c>
      <c r="D163" s="184">
        <v>10000000</v>
      </c>
      <c r="E163" s="184">
        <v>0</v>
      </c>
      <c r="F163" s="184">
        <f t="shared" si="14"/>
        <v>0</v>
      </c>
      <c r="G163" s="184">
        <v>0</v>
      </c>
      <c r="H163" s="184">
        <f t="shared" si="15"/>
        <v>0</v>
      </c>
      <c r="I163" s="184">
        <v>0</v>
      </c>
      <c r="J163" s="184">
        <v>0</v>
      </c>
      <c r="K163" s="184">
        <f t="shared" si="16"/>
        <v>0</v>
      </c>
      <c r="L163" s="184">
        <v>0</v>
      </c>
      <c r="M163" s="184">
        <f t="shared" si="17"/>
        <v>0</v>
      </c>
      <c r="N163" s="184">
        <f t="shared" si="18"/>
        <v>10000000</v>
      </c>
      <c r="O163" s="184">
        <f t="shared" si="19"/>
        <v>0</v>
      </c>
      <c r="P163" s="184">
        <f t="shared" si="20"/>
        <v>0</v>
      </c>
    </row>
    <row r="164" spans="1:16" s="174" customFormat="1" ht="30.6" hidden="1" x14ac:dyDescent="0.2">
      <c r="A164" s="141" t="s">
        <v>393</v>
      </c>
      <c r="B164" s="141" t="s">
        <v>100</v>
      </c>
      <c r="C164" s="183" t="s">
        <v>394</v>
      </c>
      <c r="D164" s="184">
        <v>210840000</v>
      </c>
      <c r="E164" s="184">
        <v>0</v>
      </c>
      <c r="F164" s="184">
        <f t="shared" si="14"/>
        <v>0</v>
      </c>
      <c r="G164" s="184">
        <v>0</v>
      </c>
      <c r="H164" s="184">
        <f t="shared" si="15"/>
        <v>0</v>
      </c>
      <c r="I164" s="184">
        <v>0</v>
      </c>
      <c r="J164" s="184">
        <v>0</v>
      </c>
      <c r="K164" s="184">
        <f t="shared" si="16"/>
        <v>0</v>
      </c>
      <c r="L164" s="184">
        <v>0</v>
      </c>
      <c r="M164" s="184">
        <f t="shared" si="17"/>
        <v>0</v>
      </c>
      <c r="N164" s="184">
        <f t="shared" si="18"/>
        <v>210840000</v>
      </c>
      <c r="O164" s="184">
        <f t="shared" si="19"/>
        <v>0</v>
      </c>
      <c r="P164" s="184">
        <f t="shared" si="20"/>
        <v>0</v>
      </c>
    </row>
    <row r="165" spans="1:16" s="174" customFormat="1" ht="30.6" hidden="1" x14ac:dyDescent="0.2">
      <c r="A165" s="141" t="s">
        <v>393</v>
      </c>
      <c r="B165" s="141" t="s">
        <v>308</v>
      </c>
      <c r="C165" s="183" t="s">
        <v>394</v>
      </c>
      <c r="D165" s="184">
        <v>175866923</v>
      </c>
      <c r="E165" s="184">
        <v>0</v>
      </c>
      <c r="F165" s="184">
        <f t="shared" si="14"/>
        <v>0</v>
      </c>
      <c r="G165" s="184">
        <v>0</v>
      </c>
      <c r="H165" s="184">
        <f t="shared" si="15"/>
        <v>0</v>
      </c>
      <c r="I165" s="184">
        <v>0</v>
      </c>
      <c r="J165" s="184">
        <v>0</v>
      </c>
      <c r="K165" s="184">
        <f t="shared" si="16"/>
        <v>0</v>
      </c>
      <c r="L165" s="184">
        <v>0</v>
      </c>
      <c r="M165" s="184">
        <f t="shared" si="17"/>
        <v>0</v>
      </c>
      <c r="N165" s="184">
        <f t="shared" si="18"/>
        <v>175866923</v>
      </c>
      <c r="O165" s="184">
        <f t="shared" si="19"/>
        <v>0</v>
      </c>
      <c r="P165" s="184">
        <f t="shared" si="20"/>
        <v>0</v>
      </c>
    </row>
    <row r="166" spans="1:16" s="174" customFormat="1" ht="22.5" x14ac:dyDescent="0.2">
      <c r="A166" s="140" t="s">
        <v>395</v>
      </c>
      <c r="B166" s="181"/>
      <c r="C166" s="146" t="s">
        <v>396</v>
      </c>
      <c r="D166" s="182">
        <v>744544620</v>
      </c>
      <c r="E166" s="182">
        <v>468118677</v>
      </c>
      <c r="F166" s="182">
        <f t="shared" si="14"/>
        <v>3.9528848064265292</v>
      </c>
      <c r="G166" s="182">
        <v>38878790</v>
      </c>
      <c r="H166" s="182">
        <f t="shared" si="15"/>
        <v>0.93650856171694097</v>
      </c>
      <c r="I166" s="182">
        <v>0</v>
      </c>
      <c r="J166" s="182">
        <v>0</v>
      </c>
      <c r="K166" s="182">
        <f t="shared" si="16"/>
        <v>0</v>
      </c>
      <c r="L166" s="182">
        <v>0</v>
      </c>
      <c r="M166" s="182">
        <f t="shared" si="17"/>
        <v>0</v>
      </c>
      <c r="N166" s="182">
        <f t="shared" si="18"/>
        <v>744544620</v>
      </c>
      <c r="O166" s="182">
        <f t="shared" si="19"/>
        <v>468118677</v>
      </c>
      <c r="P166" s="182">
        <f t="shared" si="20"/>
        <v>38878790</v>
      </c>
    </row>
    <row r="167" spans="1:16" s="174" customFormat="1" ht="30.6" hidden="1" x14ac:dyDescent="0.2">
      <c r="A167" s="141" t="s">
        <v>397</v>
      </c>
      <c r="B167" s="141" t="s">
        <v>100</v>
      </c>
      <c r="C167" s="183" t="s">
        <v>398</v>
      </c>
      <c r="D167" s="184">
        <v>55384620</v>
      </c>
      <c r="E167" s="184">
        <v>54925112</v>
      </c>
      <c r="F167" s="184">
        <f t="shared" si="14"/>
        <v>0.4637982874502472</v>
      </c>
      <c r="G167" s="184">
        <v>0</v>
      </c>
      <c r="H167" s="184">
        <f t="shared" si="15"/>
        <v>0</v>
      </c>
      <c r="I167" s="184">
        <v>0</v>
      </c>
      <c r="J167" s="184">
        <v>0</v>
      </c>
      <c r="K167" s="184">
        <f t="shared" si="16"/>
        <v>0</v>
      </c>
      <c r="L167" s="184">
        <v>0</v>
      </c>
      <c r="M167" s="184">
        <f t="shared" si="17"/>
        <v>0</v>
      </c>
      <c r="N167" s="184">
        <f t="shared" si="18"/>
        <v>55384620</v>
      </c>
      <c r="O167" s="184">
        <f t="shared" si="19"/>
        <v>54925112</v>
      </c>
      <c r="P167" s="184">
        <f t="shared" si="20"/>
        <v>0</v>
      </c>
    </row>
    <row r="168" spans="1:16" s="174" customFormat="1" ht="20.45" hidden="1" x14ac:dyDescent="0.2">
      <c r="A168" s="141" t="s">
        <v>399</v>
      </c>
      <c r="B168" s="141" t="s">
        <v>100</v>
      </c>
      <c r="C168" s="183" t="s">
        <v>400</v>
      </c>
      <c r="D168" s="184">
        <v>70000000</v>
      </c>
      <c r="E168" s="184">
        <v>69719958</v>
      </c>
      <c r="F168" s="184">
        <f t="shared" si="14"/>
        <v>0.58872883357075656</v>
      </c>
      <c r="G168" s="184">
        <v>0</v>
      </c>
      <c r="H168" s="184">
        <f t="shared" si="15"/>
        <v>0</v>
      </c>
      <c r="I168" s="184">
        <v>0</v>
      </c>
      <c r="J168" s="184">
        <v>0</v>
      </c>
      <c r="K168" s="184">
        <f t="shared" si="16"/>
        <v>0</v>
      </c>
      <c r="L168" s="184">
        <v>0</v>
      </c>
      <c r="M168" s="184">
        <f t="shared" si="17"/>
        <v>0</v>
      </c>
      <c r="N168" s="184">
        <f t="shared" si="18"/>
        <v>70000000</v>
      </c>
      <c r="O168" s="184">
        <f t="shared" si="19"/>
        <v>69719958</v>
      </c>
      <c r="P168" s="184">
        <f t="shared" si="20"/>
        <v>0</v>
      </c>
    </row>
    <row r="169" spans="1:16" s="174" customFormat="1" ht="30.6" hidden="1" x14ac:dyDescent="0.2">
      <c r="A169" s="141" t="s">
        <v>401</v>
      </c>
      <c r="B169" s="141" t="s">
        <v>100</v>
      </c>
      <c r="C169" s="183" t="s">
        <v>402</v>
      </c>
      <c r="D169" s="184">
        <v>100000000</v>
      </c>
      <c r="E169" s="184">
        <v>68655848</v>
      </c>
      <c r="F169" s="184">
        <f t="shared" si="14"/>
        <v>0.57974328255979668</v>
      </c>
      <c r="G169" s="184">
        <v>13363930</v>
      </c>
      <c r="H169" s="184">
        <f t="shared" si="15"/>
        <v>0.32190906309547906</v>
      </c>
      <c r="I169" s="184">
        <v>0</v>
      </c>
      <c r="J169" s="184">
        <v>0</v>
      </c>
      <c r="K169" s="184">
        <f t="shared" si="16"/>
        <v>0</v>
      </c>
      <c r="L169" s="184">
        <v>0</v>
      </c>
      <c r="M169" s="184">
        <f t="shared" si="17"/>
        <v>0</v>
      </c>
      <c r="N169" s="184">
        <f t="shared" si="18"/>
        <v>100000000</v>
      </c>
      <c r="O169" s="184">
        <f t="shared" si="19"/>
        <v>68655848</v>
      </c>
      <c r="P169" s="184">
        <f t="shared" si="20"/>
        <v>13363930</v>
      </c>
    </row>
    <row r="170" spans="1:16" s="174" customFormat="1" ht="20.45" hidden="1" x14ac:dyDescent="0.2">
      <c r="A170" s="141" t="s">
        <v>403</v>
      </c>
      <c r="B170" s="141" t="s">
        <v>100</v>
      </c>
      <c r="C170" s="183" t="s">
        <v>404</v>
      </c>
      <c r="D170" s="184">
        <v>250000000</v>
      </c>
      <c r="E170" s="184">
        <v>185289972</v>
      </c>
      <c r="F170" s="184">
        <f t="shared" si="14"/>
        <v>1.5646244234386679</v>
      </c>
      <c r="G170" s="184">
        <v>25514860</v>
      </c>
      <c r="H170" s="184">
        <f t="shared" si="15"/>
        <v>0.61459949862146201</v>
      </c>
      <c r="I170" s="184">
        <v>0</v>
      </c>
      <c r="J170" s="184">
        <v>0</v>
      </c>
      <c r="K170" s="184">
        <f t="shared" si="16"/>
        <v>0</v>
      </c>
      <c r="L170" s="184">
        <v>0</v>
      </c>
      <c r="M170" s="184">
        <f t="shared" si="17"/>
        <v>0</v>
      </c>
      <c r="N170" s="184">
        <f t="shared" si="18"/>
        <v>250000000</v>
      </c>
      <c r="O170" s="184">
        <f t="shared" si="19"/>
        <v>185289972</v>
      </c>
      <c r="P170" s="184">
        <f t="shared" si="20"/>
        <v>25514860</v>
      </c>
    </row>
    <row r="171" spans="1:16" s="174" customFormat="1" ht="20.45" hidden="1" x14ac:dyDescent="0.2">
      <c r="A171" s="141" t="s">
        <v>405</v>
      </c>
      <c r="B171" s="141" t="s">
        <v>100</v>
      </c>
      <c r="C171" s="183" t="s">
        <v>406</v>
      </c>
      <c r="D171" s="184">
        <v>129200000</v>
      </c>
      <c r="E171" s="184">
        <v>0</v>
      </c>
      <c r="F171" s="184">
        <f t="shared" si="14"/>
        <v>0</v>
      </c>
      <c r="G171" s="184">
        <v>0</v>
      </c>
      <c r="H171" s="184">
        <f t="shared" si="15"/>
        <v>0</v>
      </c>
      <c r="I171" s="184">
        <v>0</v>
      </c>
      <c r="J171" s="184">
        <v>0</v>
      </c>
      <c r="K171" s="184">
        <f t="shared" si="16"/>
        <v>0</v>
      </c>
      <c r="L171" s="184">
        <v>0</v>
      </c>
      <c r="M171" s="184">
        <f t="shared" si="17"/>
        <v>0</v>
      </c>
      <c r="N171" s="184">
        <f t="shared" si="18"/>
        <v>129200000</v>
      </c>
      <c r="O171" s="184">
        <f t="shared" si="19"/>
        <v>0</v>
      </c>
      <c r="P171" s="184">
        <f t="shared" si="20"/>
        <v>0</v>
      </c>
    </row>
    <row r="172" spans="1:16" s="174" customFormat="1" ht="20.45" hidden="1" x14ac:dyDescent="0.2">
      <c r="A172" s="141" t="s">
        <v>407</v>
      </c>
      <c r="B172" s="141" t="s">
        <v>100</v>
      </c>
      <c r="C172" s="183" t="s">
        <v>408</v>
      </c>
      <c r="D172" s="184">
        <v>49960000</v>
      </c>
      <c r="E172" s="184">
        <v>0</v>
      </c>
      <c r="F172" s="184">
        <f t="shared" si="14"/>
        <v>0</v>
      </c>
      <c r="G172" s="184">
        <v>0</v>
      </c>
      <c r="H172" s="184">
        <f t="shared" si="15"/>
        <v>0</v>
      </c>
      <c r="I172" s="184">
        <v>0</v>
      </c>
      <c r="J172" s="184">
        <v>0</v>
      </c>
      <c r="K172" s="184">
        <f t="shared" si="16"/>
        <v>0</v>
      </c>
      <c r="L172" s="184">
        <v>0</v>
      </c>
      <c r="M172" s="184">
        <f t="shared" si="17"/>
        <v>0</v>
      </c>
      <c r="N172" s="184">
        <f t="shared" si="18"/>
        <v>49960000</v>
      </c>
      <c r="O172" s="184">
        <f t="shared" si="19"/>
        <v>0</v>
      </c>
      <c r="P172" s="184">
        <f t="shared" si="20"/>
        <v>0</v>
      </c>
    </row>
    <row r="173" spans="1:16" s="174" customFormat="1" ht="20.45" hidden="1" x14ac:dyDescent="0.2">
      <c r="A173" s="141" t="s">
        <v>409</v>
      </c>
      <c r="B173" s="141" t="s">
        <v>100</v>
      </c>
      <c r="C173" s="183" t="s">
        <v>410</v>
      </c>
      <c r="D173" s="184">
        <v>40000000</v>
      </c>
      <c r="E173" s="184">
        <v>39726990</v>
      </c>
      <c r="F173" s="184">
        <f t="shared" si="14"/>
        <v>0.33546240065114652</v>
      </c>
      <c r="G173" s="184">
        <v>0</v>
      </c>
      <c r="H173" s="184">
        <f t="shared" si="15"/>
        <v>0</v>
      </c>
      <c r="I173" s="184">
        <v>0</v>
      </c>
      <c r="J173" s="184">
        <v>0</v>
      </c>
      <c r="K173" s="184">
        <f t="shared" si="16"/>
        <v>0</v>
      </c>
      <c r="L173" s="184">
        <v>0</v>
      </c>
      <c r="M173" s="184">
        <f t="shared" si="17"/>
        <v>0</v>
      </c>
      <c r="N173" s="184">
        <f t="shared" si="18"/>
        <v>40000000</v>
      </c>
      <c r="O173" s="184">
        <f t="shared" si="19"/>
        <v>39726990</v>
      </c>
      <c r="P173" s="184">
        <f t="shared" si="20"/>
        <v>0</v>
      </c>
    </row>
    <row r="174" spans="1:16" s="174" customFormat="1" ht="20.45" hidden="1" x14ac:dyDescent="0.2">
      <c r="A174" s="141" t="s">
        <v>411</v>
      </c>
      <c r="B174" s="141" t="s">
        <v>100</v>
      </c>
      <c r="C174" s="183" t="s">
        <v>412</v>
      </c>
      <c r="D174" s="184">
        <v>50000000</v>
      </c>
      <c r="E174" s="184">
        <v>49800797</v>
      </c>
      <c r="F174" s="184">
        <f t="shared" si="14"/>
        <v>0.42052757875591423</v>
      </c>
      <c r="G174" s="184">
        <v>0</v>
      </c>
      <c r="H174" s="184">
        <f t="shared" si="15"/>
        <v>0</v>
      </c>
      <c r="I174" s="184">
        <v>0</v>
      </c>
      <c r="J174" s="184">
        <v>0</v>
      </c>
      <c r="K174" s="184">
        <f t="shared" si="16"/>
        <v>0</v>
      </c>
      <c r="L174" s="184">
        <v>0</v>
      </c>
      <c r="M174" s="184">
        <f t="shared" si="17"/>
        <v>0</v>
      </c>
      <c r="N174" s="184">
        <f t="shared" si="18"/>
        <v>50000000</v>
      </c>
      <c r="O174" s="184">
        <f t="shared" si="19"/>
        <v>49800797</v>
      </c>
      <c r="P174" s="184">
        <f t="shared" si="20"/>
        <v>0</v>
      </c>
    </row>
    <row r="175" spans="1:16" s="174" customFormat="1" ht="22.5" x14ac:dyDescent="0.2">
      <c r="A175" s="177" t="s">
        <v>413</v>
      </c>
      <c r="B175" s="178"/>
      <c r="C175" s="179" t="s">
        <v>414</v>
      </c>
      <c r="D175" s="180">
        <v>4232869056</v>
      </c>
      <c r="E175" s="180">
        <v>1732563206</v>
      </c>
      <c r="F175" s="180">
        <f t="shared" si="14"/>
        <v>14.630099395010973</v>
      </c>
      <c r="G175" s="180">
        <v>1056112086</v>
      </c>
      <c r="H175" s="180">
        <f t="shared" si="15"/>
        <v>25.439526556040924</v>
      </c>
      <c r="I175" s="180">
        <v>0</v>
      </c>
      <c r="J175" s="180">
        <v>0</v>
      </c>
      <c r="K175" s="180">
        <f t="shared" si="16"/>
        <v>0</v>
      </c>
      <c r="L175" s="180">
        <v>0</v>
      </c>
      <c r="M175" s="180">
        <f t="shared" si="17"/>
        <v>0</v>
      </c>
      <c r="N175" s="180">
        <f t="shared" si="18"/>
        <v>4232869056</v>
      </c>
      <c r="O175" s="180">
        <f t="shared" si="19"/>
        <v>1732563206</v>
      </c>
      <c r="P175" s="180">
        <f t="shared" si="20"/>
        <v>1056112086</v>
      </c>
    </row>
    <row r="176" spans="1:16" s="174" customFormat="1" ht="11.25" x14ac:dyDescent="0.2">
      <c r="A176" s="141" t="s">
        <v>415</v>
      </c>
      <c r="B176" s="141" t="s">
        <v>100</v>
      </c>
      <c r="C176" s="183" t="s">
        <v>416</v>
      </c>
      <c r="D176" s="184">
        <v>89692000</v>
      </c>
      <c r="E176" s="184">
        <v>39976284</v>
      </c>
      <c r="F176" s="184">
        <f t="shared" si="14"/>
        <v>0.33756748748777643</v>
      </c>
      <c r="G176" s="184">
        <v>11828284</v>
      </c>
      <c r="H176" s="184">
        <f t="shared" si="15"/>
        <v>0.28491856964734513</v>
      </c>
      <c r="I176" s="184">
        <v>0</v>
      </c>
      <c r="J176" s="184">
        <v>0</v>
      </c>
      <c r="K176" s="184">
        <f t="shared" si="16"/>
        <v>0</v>
      </c>
      <c r="L176" s="184">
        <v>0</v>
      </c>
      <c r="M176" s="184">
        <f t="shared" si="17"/>
        <v>0</v>
      </c>
      <c r="N176" s="184">
        <f t="shared" si="18"/>
        <v>89692000</v>
      </c>
      <c r="O176" s="184">
        <f t="shared" si="19"/>
        <v>39976284</v>
      </c>
      <c r="P176" s="184">
        <f t="shared" si="20"/>
        <v>11828284</v>
      </c>
    </row>
    <row r="177" spans="1:16" s="174" customFormat="1" ht="22.5" x14ac:dyDescent="0.2">
      <c r="A177" s="141" t="s">
        <v>417</v>
      </c>
      <c r="B177" s="141" t="s">
        <v>100</v>
      </c>
      <c r="C177" s="183" t="s">
        <v>418</v>
      </c>
      <c r="D177" s="184">
        <v>101000000</v>
      </c>
      <c r="E177" s="184">
        <v>64105374</v>
      </c>
      <c r="F177" s="184">
        <f t="shared" si="14"/>
        <v>0.54131819845096729</v>
      </c>
      <c r="G177" s="184">
        <v>8625458</v>
      </c>
      <c r="H177" s="184">
        <f t="shared" si="15"/>
        <v>0.20776920438444416</v>
      </c>
      <c r="I177" s="184">
        <v>0</v>
      </c>
      <c r="J177" s="184">
        <v>0</v>
      </c>
      <c r="K177" s="184">
        <f t="shared" si="16"/>
        <v>0</v>
      </c>
      <c r="L177" s="184">
        <v>0</v>
      </c>
      <c r="M177" s="184">
        <f t="shared" si="17"/>
        <v>0</v>
      </c>
      <c r="N177" s="184">
        <f t="shared" si="18"/>
        <v>101000000</v>
      </c>
      <c r="O177" s="184">
        <f t="shared" si="19"/>
        <v>64105374</v>
      </c>
      <c r="P177" s="184">
        <f t="shared" si="20"/>
        <v>8625458</v>
      </c>
    </row>
    <row r="178" spans="1:16" s="174" customFormat="1" ht="22.5" x14ac:dyDescent="0.2">
      <c r="A178" s="140" t="s">
        <v>419</v>
      </c>
      <c r="B178" s="181"/>
      <c r="C178" s="146" t="s">
        <v>420</v>
      </c>
      <c r="D178" s="182">
        <v>3649415634</v>
      </c>
      <c r="E178" s="182">
        <v>1443716252</v>
      </c>
      <c r="F178" s="182">
        <f t="shared" si="14"/>
        <v>12.191019751433361</v>
      </c>
      <c r="G178" s="182">
        <v>927876687</v>
      </c>
      <c r="H178" s="182">
        <f t="shared" si="15"/>
        <v>22.350604573677582</v>
      </c>
      <c r="I178" s="182">
        <v>0</v>
      </c>
      <c r="J178" s="182">
        <v>0</v>
      </c>
      <c r="K178" s="182">
        <f t="shared" si="16"/>
        <v>0</v>
      </c>
      <c r="L178" s="182">
        <v>0</v>
      </c>
      <c r="M178" s="182">
        <f t="shared" si="17"/>
        <v>0</v>
      </c>
      <c r="N178" s="182">
        <f t="shared" si="18"/>
        <v>3649415634</v>
      </c>
      <c r="O178" s="182">
        <f t="shared" si="19"/>
        <v>1443716252</v>
      </c>
      <c r="P178" s="182">
        <f t="shared" si="20"/>
        <v>927876687</v>
      </c>
    </row>
    <row r="179" spans="1:16" s="174" customFormat="1" ht="20.45" hidden="1" x14ac:dyDescent="0.2">
      <c r="A179" s="141" t="s">
        <v>421</v>
      </c>
      <c r="B179" s="141" t="s">
        <v>100</v>
      </c>
      <c r="C179" s="183" t="s">
        <v>422</v>
      </c>
      <c r="D179" s="184">
        <v>40800000</v>
      </c>
      <c r="E179" s="184">
        <v>32146500</v>
      </c>
      <c r="F179" s="184">
        <f t="shared" si="14"/>
        <v>0.2714512743737213</v>
      </c>
      <c r="G179" s="184">
        <v>11085000</v>
      </c>
      <c r="H179" s="184">
        <f t="shared" si="15"/>
        <v>0.26701441599988818</v>
      </c>
      <c r="I179" s="184">
        <v>0</v>
      </c>
      <c r="J179" s="184">
        <v>0</v>
      </c>
      <c r="K179" s="184">
        <f t="shared" si="16"/>
        <v>0</v>
      </c>
      <c r="L179" s="184">
        <v>0</v>
      </c>
      <c r="M179" s="184">
        <f t="shared" si="17"/>
        <v>0</v>
      </c>
      <c r="N179" s="184">
        <f t="shared" si="18"/>
        <v>40800000</v>
      </c>
      <c r="O179" s="184">
        <f t="shared" si="19"/>
        <v>32146500</v>
      </c>
      <c r="P179" s="184">
        <f t="shared" si="20"/>
        <v>11085000</v>
      </c>
    </row>
    <row r="180" spans="1:16" s="174" customFormat="1" ht="20.45" hidden="1" x14ac:dyDescent="0.2">
      <c r="A180" s="141" t="s">
        <v>423</v>
      </c>
      <c r="B180" s="141" t="s">
        <v>100</v>
      </c>
      <c r="C180" s="183" t="s">
        <v>424</v>
      </c>
      <c r="D180" s="184">
        <v>51000000</v>
      </c>
      <c r="E180" s="184">
        <v>27854000</v>
      </c>
      <c r="F180" s="184">
        <f t="shared" si="14"/>
        <v>0.23520457270326889</v>
      </c>
      <c r="G180" s="184">
        <v>13231000</v>
      </c>
      <c r="H180" s="184">
        <f t="shared" si="15"/>
        <v>0.31870705801484167</v>
      </c>
      <c r="I180" s="184">
        <v>0</v>
      </c>
      <c r="J180" s="184">
        <v>0</v>
      </c>
      <c r="K180" s="184">
        <f t="shared" si="16"/>
        <v>0</v>
      </c>
      <c r="L180" s="184">
        <v>0</v>
      </c>
      <c r="M180" s="184">
        <f t="shared" si="17"/>
        <v>0</v>
      </c>
      <c r="N180" s="184">
        <f t="shared" si="18"/>
        <v>51000000</v>
      </c>
      <c r="O180" s="184">
        <f t="shared" si="19"/>
        <v>27854000</v>
      </c>
      <c r="P180" s="184">
        <f t="shared" si="20"/>
        <v>13231000</v>
      </c>
    </row>
    <row r="181" spans="1:16" s="174" customFormat="1" ht="10.15" hidden="1" x14ac:dyDescent="0.2">
      <c r="A181" s="141" t="s">
        <v>425</v>
      </c>
      <c r="B181" s="141" t="s">
        <v>100</v>
      </c>
      <c r="C181" s="183" t="s">
        <v>426</v>
      </c>
      <c r="D181" s="184">
        <v>331439386</v>
      </c>
      <c r="E181" s="184">
        <v>153018552</v>
      </c>
      <c r="F181" s="184">
        <f t="shared" si="14"/>
        <v>1.292118300381738</v>
      </c>
      <c r="G181" s="184">
        <v>52531430</v>
      </c>
      <c r="H181" s="184">
        <f t="shared" si="15"/>
        <v>1.2653720435804243</v>
      </c>
      <c r="I181" s="184">
        <v>0</v>
      </c>
      <c r="J181" s="184">
        <v>0</v>
      </c>
      <c r="K181" s="184">
        <f t="shared" si="16"/>
        <v>0</v>
      </c>
      <c r="L181" s="184">
        <v>0</v>
      </c>
      <c r="M181" s="184">
        <f t="shared" si="17"/>
        <v>0</v>
      </c>
      <c r="N181" s="184">
        <f t="shared" si="18"/>
        <v>331439386</v>
      </c>
      <c r="O181" s="184">
        <f t="shared" si="19"/>
        <v>153018552</v>
      </c>
      <c r="P181" s="184">
        <f t="shared" si="20"/>
        <v>52531430</v>
      </c>
    </row>
    <row r="182" spans="1:16" s="174" customFormat="1" ht="10.15" hidden="1" x14ac:dyDescent="0.2">
      <c r="A182" s="141" t="s">
        <v>427</v>
      </c>
      <c r="B182" s="141" t="s">
        <v>100</v>
      </c>
      <c r="C182" s="183" t="s">
        <v>428</v>
      </c>
      <c r="D182" s="184">
        <v>383867149</v>
      </c>
      <c r="E182" s="184">
        <v>202174905</v>
      </c>
      <c r="F182" s="184">
        <f t="shared" si="14"/>
        <v>1.7072040691408406</v>
      </c>
      <c r="G182" s="184">
        <v>140794621</v>
      </c>
      <c r="H182" s="184">
        <f t="shared" si="15"/>
        <v>3.3914473163951819</v>
      </c>
      <c r="I182" s="184">
        <v>0</v>
      </c>
      <c r="J182" s="184">
        <v>0</v>
      </c>
      <c r="K182" s="184">
        <f t="shared" si="16"/>
        <v>0</v>
      </c>
      <c r="L182" s="184">
        <v>0</v>
      </c>
      <c r="M182" s="184">
        <f t="shared" si="17"/>
        <v>0</v>
      </c>
      <c r="N182" s="184">
        <f t="shared" si="18"/>
        <v>383867149</v>
      </c>
      <c r="O182" s="184">
        <f t="shared" si="19"/>
        <v>202174905</v>
      </c>
      <c r="P182" s="184">
        <f t="shared" si="20"/>
        <v>140794621</v>
      </c>
    </row>
    <row r="183" spans="1:16" s="174" customFormat="1" ht="10.15" hidden="1" x14ac:dyDescent="0.2">
      <c r="A183" s="141" t="s">
        <v>427</v>
      </c>
      <c r="B183" s="141" t="s">
        <v>308</v>
      </c>
      <c r="C183" s="183" t="s">
        <v>428</v>
      </c>
      <c r="D183" s="184">
        <v>654724620</v>
      </c>
      <c r="E183" s="184">
        <v>437343229</v>
      </c>
      <c r="F183" s="184">
        <f t="shared" si="14"/>
        <v>3.6930109607816783</v>
      </c>
      <c r="G183" s="184">
        <v>151007560</v>
      </c>
      <c r="H183" s="184">
        <f t="shared" si="15"/>
        <v>3.637455610732347</v>
      </c>
      <c r="I183" s="184">
        <v>0</v>
      </c>
      <c r="J183" s="184">
        <v>0</v>
      </c>
      <c r="K183" s="184">
        <f t="shared" si="16"/>
        <v>0</v>
      </c>
      <c r="L183" s="184">
        <v>0</v>
      </c>
      <c r="M183" s="184">
        <f t="shared" si="17"/>
        <v>0</v>
      </c>
      <c r="N183" s="184">
        <f t="shared" si="18"/>
        <v>654724620</v>
      </c>
      <c r="O183" s="184">
        <f t="shared" si="19"/>
        <v>437343229</v>
      </c>
      <c r="P183" s="184">
        <f t="shared" si="20"/>
        <v>151007560</v>
      </c>
    </row>
    <row r="184" spans="1:16" s="174" customFormat="1" ht="10.15" hidden="1" x14ac:dyDescent="0.2">
      <c r="A184" s="141" t="s">
        <v>429</v>
      </c>
      <c r="B184" s="141" t="s">
        <v>100</v>
      </c>
      <c r="C184" s="183" t="s">
        <v>430</v>
      </c>
      <c r="D184" s="184">
        <v>1390662820</v>
      </c>
      <c r="E184" s="184">
        <v>591179066</v>
      </c>
      <c r="F184" s="184">
        <f t="shared" si="14"/>
        <v>4.992030574052114</v>
      </c>
      <c r="G184" s="184">
        <v>559227076</v>
      </c>
      <c r="H184" s="184">
        <f t="shared" si="15"/>
        <v>13.4706081289549</v>
      </c>
      <c r="I184" s="184">
        <v>0</v>
      </c>
      <c r="J184" s="184">
        <v>0</v>
      </c>
      <c r="K184" s="184">
        <f t="shared" si="16"/>
        <v>0</v>
      </c>
      <c r="L184" s="184">
        <v>0</v>
      </c>
      <c r="M184" s="184">
        <f t="shared" si="17"/>
        <v>0</v>
      </c>
      <c r="N184" s="184">
        <f t="shared" si="18"/>
        <v>1390662820</v>
      </c>
      <c r="O184" s="184">
        <f t="shared" si="19"/>
        <v>591179066</v>
      </c>
      <c r="P184" s="184">
        <f t="shared" si="20"/>
        <v>559227076</v>
      </c>
    </row>
    <row r="185" spans="1:16" s="174" customFormat="1" ht="20.45" hidden="1" x14ac:dyDescent="0.2">
      <c r="A185" s="141" t="s">
        <v>431</v>
      </c>
      <c r="B185" s="141" t="s">
        <v>308</v>
      </c>
      <c r="C185" s="183" t="s">
        <v>432</v>
      </c>
      <c r="D185" s="184">
        <v>796921659</v>
      </c>
      <c r="E185" s="184">
        <v>0</v>
      </c>
      <c r="F185" s="184">
        <f t="shared" si="14"/>
        <v>0</v>
      </c>
      <c r="G185" s="184">
        <v>0</v>
      </c>
      <c r="H185" s="184">
        <f t="shared" si="15"/>
        <v>0</v>
      </c>
      <c r="I185" s="184">
        <v>0</v>
      </c>
      <c r="J185" s="184">
        <v>0</v>
      </c>
      <c r="K185" s="184">
        <f t="shared" si="16"/>
        <v>0</v>
      </c>
      <c r="L185" s="184">
        <v>0</v>
      </c>
      <c r="M185" s="184">
        <f t="shared" si="17"/>
        <v>0</v>
      </c>
      <c r="N185" s="184">
        <f t="shared" si="18"/>
        <v>796921659</v>
      </c>
      <c r="O185" s="184">
        <f t="shared" si="19"/>
        <v>0</v>
      </c>
      <c r="P185" s="184">
        <f t="shared" si="20"/>
        <v>0</v>
      </c>
    </row>
    <row r="186" spans="1:16" s="174" customFormat="1" ht="22.5" x14ac:dyDescent="0.2">
      <c r="A186" s="141" t="s">
        <v>433</v>
      </c>
      <c r="B186" s="141" t="s">
        <v>100</v>
      </c>
      <c r="C186" s="183" t="s">
        <v>434</v>
      </c>
      <c r="D186" s="184">
        <v>392761422</v>
      </c>
      <c r="E186" s="184">
        <v>184765296</v>
      </c>
      <c r="F186" s="184">
        <f t="shared" si="14"/>
        <v>1.5601939576388668</v>
      </c>
      <c r="G186" s="184">
        <v>107781657</v>
      </c>
      <c r="H186" s="184">
        <f t="shared" si="15"/>
        <v>2.5962342083315519</v>
      </c>
      <c r="I186" s="184">
        <v>0</v>
      </c>
      <c r="J186" s="184">
        <v>0</v>
      </c>
      <c r="K186" s="184">
        <f t="shared" si="16"/>
        <v>0</v>
      </c>
      <c r="L186" s="184">
        <v>0</v>
      </c>
      <c r="M186" s="184">
        <f t="shared" si="17"/>
        <v>0</v>
      </c>
      <c r="N186" s="184">
        <f t="shared" si="18"/>
        <v>392761422</v>
      </c>
      <c r="O186" s="184">
        <f t="shared" si="19"/>
        <v>184765296</v>
      </c>
      <c r="P186" s="184">
        <f t="shared" si="20"/>
        <v>107781657</v>
      </c>
    </row>
    <row r="187" spans="1:16" s="174" customFormat="1" ht="22.5" x14ac:dyDescent="0.2">
      <c r="A187" s="177" t="s">
        <v>435</v>
      </c>
      <c r="B187" s="178"/>
      <c r="C187" s="179" t="s">
        <v>436</v>
      </c>
      <c r="D187" s="180">
        <v>1528788601</v>
      </c>
      <c r="E187" s="180">
        <v>721033994</v>
      </c>
      <c r="F187" s="180">
        <f t="shared" si="14"/>
        <v>6.0885507454333787</v>
      </c>
      <c r="G187" s="180">
        <v>292169871</v>
      </c>
      <c r="H187" s="180">
        <f t="shared" si="15"/>
        <v>7.0377598085545916</v>
      </c>
      <c r="I187" s="180">
        <v>0</v>
      </c>
      <c r="J187" s="180">
        <v>0</v>
      </c>
      <c r="K187" s="180">
        <f t="shared" si="16"/>
        <v>0</v>
      </c>
      <c r="L187" s="180">
        <v>0</v>
      </c>
      <c r="M187" s="180">
        <f t="shared" si="17"/>
        <v>0</v>
      </c>
      <c r="N187" s="180">
        <f t="shared" si="18"/>
        <v>1528788601</v>
      </c>
      <c r="O187" s="180">
        <f t="shared" si="19"/>
        <v>721033994</v>
      </c>
      <c r="P187" s="180">
        <f t="shared" si="20"/>
        <v>292169871</v>
      </c>
    </row>
    <row r="188" spans="1:16" s="174" customFormat="1" ht="11.25" x14ac:dyDescent="0.2">
      <c r="A188" s="141" t="s">
        <v>437</v>
      </c>
      <c r="B188" s="141" t="s">
        <v>100</v>
      </c>
      <c r="C188" s="183" t="s">
        <v>438</v>
      </c>
      <c r="D188" s="184">
        <v>171289973</v>
      </c>
      <c r="E188" s="184">
        <v>120381508</v>
      </c>
      <c r="F188" s="184">
        <f t="shared" si="14"/>
        <v>1.0165247774292792</v>
      </c>
      <c r="G188" s="184">
        <v>62041508</v>
      </c>
      <c r="H188" s="184">
        <f t="shared" si="15"/>
        <v>1.4944498896141083</v>
      </c>
      <c r="I188" s="184">
        <v>0</v>
      </c>
      <c r="J188" s="184">
        <v>0</v>
      </c>
      <c r="K188" s="184">
        <f t="shared" si="16"/>
        <v>0</v>
      </c>
      <c r="L188" s="184">
        <v>0</v>
      </c>
      <c r="M188" s="184">
        <f t="shared" si="17"/>
        <v>0</v>
      </c>
      <c r="N188" s="184">
        <f t="shared" si="18"/>
        <v>171289973</v>
      </c>
      <c r="O188" s="184">
        <f t="shared" si="19"/>
        <v>120381508</v>
      </c>
      <c r="P188" s="184">
        <f t="shared" si="20"/>
        <v>62041508</v>
      </c>
    </row>
    <row r="189" spans="1:16" s="174" customFormat="1" ht="22.5" x14ac:dyDescent="0.2">
      <c r="A189" s="141" t="s">
        <v>439</v>
      </c>
      <c r="B189" s="141" t="s">
        <v>100</v>
      </c>
      <c r="C189" s="183" t="s">
        <v>440</v>
      </c>
      <c r="D189" s="184">
        <v>178366864</v>
      </c>
      <c r="E189" s="184">
        <v>59661300</v>
      </c>
      <c r="F189" s="184">
        <f t="shared" si="14"/>
        <v>0.5037915765571026</v>
      </c>
      <c r="G189" s="184">
        <v>16753534</v>
      </c>
      <c r="H189" s="184">
        <f t="shared" si="15"/>
        <v>0.40355751889438612</v>
      </c>
      <c r="I189" s="184">
        <v>0</v>
      </c>
      <c r="J189" s="184">
        <v>0</v>
      </c>
      <c r="K189" s="184">
        <f t="shared" si="16"/>
        <v>0</v>
      </c>
      <c r="L189" s="184">
        <v>0</v>
      </c>
      <c r="M189" s="184">
        <f t="shared" si="17"/>
        <v>0</v>
      </c>
      <c r="N189" s="184">
        <f t="shared" si="18"/>
        <v>178366864</v>
      </c>
      <c r="O189" s="184">
        <f t="shared" si="19"/>
        <v>59661300</v>
      </c>
      <c r="P189" s="184">
        <f t="shared" si="20"/>
        <v>16753534</v>
      </c>
    </row>
    <row r="190" spans="1:16" s="174" customFormat="1" ht="11.25" x14ac:dyDescent="0.2">
      <c r="A190" s="141" t="s">
        <v>441</v>
      </c>
      <c r="B190" s="141" t="s">
        <v>100</v>
      </c>
      <c r="C190" s="183" t="s">
        <v>442</v>
      </c>
      <c r="D190" s="184">
        <v>92371418</v>
      </c>
      <c r="E190" s="184">
        <v>77157102</v>
      </c>
      <c r="F190" s="184">
        <f t="shared" si="14"/>
        <v>0.65152951845094176</v>
      </c>
      <c r="G190" s="184">
        <v>31741712</v>
      </c>
      <c r="H190" s="184">
        <f t="shared" si="15"/>
        <v>0.76459131190948504</v>
      </c>
      <c r="I190" s="184">
        <v>0</v>
      </c>
      <c r="J190" s="184">
        <v>0</v>
      </c>
      <c r="K190" s="184">
        <f t="shared" si="16"/>
        <v>0</v>
      </c>
      <c r="L190" s="184">
        <v>0</v>
      </c>
      <c r="M190" s="184">
        <f t="shared" si="17"/>
        <v>0</v>
      </c>
      <c r="N190" s="184">
        <f t="shared" si="18"/>
        <v>92371418</v>
      </c>
      <c r="O190" s="184">
        <f t="shared" si="19"/>
        <v>77157102</v>
      </c>
      <c r="P190" s="184">
        <f t="shared" si="20"/>
        <v>31741712</v>
      </c>
    </row>
    <row r="191" spans="1:16" s="174" customFormat="1" ht="11.25" x14ac:dyDescent="0.2">
      <c r="A191" s="141" t="s">
        <v>443</v>
      </c>
      <c r="B191" s="141" t="s">
        <v>100</v>
      </c>
      <c r="C191" s="183" t="s">
        <v>444</v>
      </c>
      <c r="D191" s="184">
        <v>258850378</v>
      </c>
      <c r="E191" s="184">
        <v>227536725</v>
      </c>
      <c r="F191" s="184">
        <f t="shared" si="14"/>
        <v>1.9213641910650607</v>
      </c>
      <c r="G191" s="184">
        <v>91754995</v>
      </c>
      <c r="H191" s="184">
        <f t="shared" si="15"/>
        <v>2.2101855124039385</v>
      </c>
      <c r="I191" s="184">
        <v>0</v>
      </c>
      <c r="J191" s="184">
        <v>0</v>
      </c>
      <c r="K191" s="184">
        <f t="shared" si="16"/>
        <v>0</v>
      </c>
      <c r="L191" s="184">
        <v>0</v>
      </c>
      <c r="M191" s="184">
        <f t="shared" si="17"/>
        <v>0</v>
      </c>
      <c r="N191" s="184">
        <f t="shared" si="18"/>
        <v>258850378</v>
      </c>
      <c r="O191" s="184">
        <f t="shared" si="19"/>
        <v>227536725</v>
      </c>
      <c r="P191" s="184">
        <f t="shared" si="20"/>
        <v>91754995</v>
      </c>
    </row>
    <row r="192" spans="1:16" s="174" customFormat="1" ht="22.5" x14ac:dyDescent="0.2">
      <c r="A192" s="141" t="s">
        <v>445</v>
      </c>
      <c r="B192" s="141" t="s">
        <v>100</v>
      </c>
      <c r="C192" s="183" t="s">
        <v>446</v>
      </c>
      <c r="D192" s="184">
        <v>15000000</v>
      </c>
      <c r="E192" s="184">
        <v>0</v>
      </c>
      <c r="F192" s="184">
        <f t="shared" si="14"/>
        <v>0</v>
      </c>
      <c r="G192" s="184">
        <v>0</v>
      </c>
      <c r="H192" s="184">
        <f t="shared" si="15"/>
        <v>0</v>
      </c>
      <c r="I192" s="184">
        <v>0</v>
      </c>
      <c r="J192" s="184">
        <v>0</v>
      </c>
      <c r="K192" s="184">
        <f t="shared" si="16"/>
        <v>0</v>
      </c>
      <c r="L192" s="184">
        <v>0</v>
      </c>
      <c r="M192" s="184">
        <f t="shared" si="17"/>
        <v>0</v>
      </c>
      <c r="N192" s="184">
        <f t="shared" si="18"/>
        <v>15000000</v>
      </c>
      <c r="O192" s="184">
        <f t="shared" si="19"/>
        <v>0</v>
      </c>
      <c r="P192" s="184">
        <f t="shared" si="20"/>
        <v>0</v>
      </c>
    </row>
    <row r="193" spans="1:16" s="174" customFormat="1" ht="22.5" x14ac:dyDescent="0.2">
      <c r="A193" s="141" t="s">
        <v>447</v>
      </c>
      <c r="B193" s="141" t="s">
        <v>100</v>
      </c>
      <c r="C193" s="183" t="s">
        <v>448</v>
      </c>
      <c r="D193" s="184">
        <v>124129077</v>
      </c>
      <c r="E193" s="184">
        <v>76248833</v>
      </c>
      <c r="F193" s="184">
        <f t="shared" si="14"/>
        <v>0.64385991903812412</v>
      </c>
      <c r="G193" s="184">
        <v>35259886</v>
      </c>
      <c r="H193" s="184">
        <f t="shared" si="15"/>
        <v>0.84933674952752647</v>
      </c>
      <c r="I193" s="184">
        <v>0</v>
      </c>
      <c r="J193" s="184">
        <v>0</v>
      </c>
      <c r="K193" s="184">
        <f t="shared" si="16"/>
        <v>0</v>
      </c>
      <c r="L193" s="184">
        <v>0</v>
      </c>
      <c r="M193" s="184">
        <f t="shared" si="17"/>
        <v>0</v>
      </c>
      <c r="N193" s="184">
        <f t="shared" si="18"/>
        <v>124129077</v>
      </c>
      <c r="O193" s="184">
        <f t="shared" si="19"/>
        <v>76248833</v>
      </c>
      <c r="P193" s="184">
        <f t="shared" si="20"/>
        <v>35259886</v>
      </c>
    </row>
    <row r="194" spans="1:16" s="174" customFormat="1" ht="11.25" x14ac:dyDescent="0.2">
      <c r="A194" s="141" t="s">
        <v>449</v>
      </c>
      <c r="B194" s="141" t="s">
        <v>100</v>
      </c>
      <c r="C194" s="183" t="s">
        <v>450</v>
      </c>
      <c r="D194" s="184">
        <v>104535976</v>
      </c>
      <c r="E194" s="184">
        <v>43676526</v>
      </c>
      <c r="F194" s="184">
        <f t="shared" si="14"/>
        <v>0.36881304785643759</v>
      </c>
      <c r="G194" s="184">
        <v>25525236</v>
      </c>
      <c r="H194" s="184">
        <f t="shared" si="15"/>
        <v>0.61484943471351561</v>
      </c>
      <c r="I194" s="184">
        <v>0</v>
      </c>
      <c r="J194" s="184">
        <v>0</v>
      </c>
      <c r="K194" s="184">
        <f t="shared" si="16"/>
        <v>0</v>
      </c>
      <c r="L194" s="184">
        <v>0</v>
      </c>
      <c r="M194" s="184">
        <f t="shared" si="17"/>
        <v>0</v>
      </c>
      <c r="N194" s="184">
        <f t="shared" si="18"/>
        <v>104535976</v>
      </c>
      <c r="O194" s="184">
        <f t="shared" si="19"/>
        <v>43676526</v>
      </c>
      <c r="P194" s="184">
        <f t="shared" si="20"/>
        <v>25525236</v>
      </c>
    </row>
    <row r="195" spans="1:16" s="174" customFormat="1" ht="22.5" x14ac:dyDescent="0.2">
      <c r="A195" s="141" t="s">
        <v>451</v>
      </c>
      <c r="B195" s="141" t="s">
        <v>100</v>
      </c>
      <c r="C195" s="183" t="s">
        <v>452</v>
      </c>
      <c r="D195" s="184">
        <v>286307806</v>
      </c>
      <c r="E195" s="184">
        <v>116372000</v>
      </c>
      <c r="F195" s="184">
        <f t="shared" si="14"/>
        <v>0.98266771503643313</v>
      </c>
      <c r="G195" s="184">
        <v>29093000</v>
      </c>
      <c r="H195" s="184">
        <f t="shared" si="15"/>
        <v>0.70078939149163244</v>
      </c>
      <c r="I195" s="184">
        <v>0</v>
      </c>
      <c r="J195" s="184">
        <v>0</v>
      </c>
      <c r="K195" s="184">
        <f t="shared" si="16"/>
        <v>0</v>
      </c>
      <c r="L195" s="184">
        <v>0</v>
      </c>
      <c r="M195" s="184">
        <f t="shared" si="17"/>
        <v>0</v>
      </c>
      <c r="N195" s="184">
        <f t="shared" si="18"/>
        <v>286307806</v>
      </c>
      <c r="O195" s="184">
        <f t="shared" si="19"/>
        <v>116372000</v>
      </c>
      <c r="P195" s="184">
        <f t="shared" si="20"/>
        <v>29093000</v>
      </c>
    </row>
    <row r="196" spans="1:16" s="174" customFormat="1" ht="22.5" x14ac:dyDescent="0.2">
      <c r="A196" s="140" t="s">
        <v>453</v>
      </c>
      <c r="B196" s="181"/>
      <c r="C196" s="146" t="s">
        <v>454</v>
      </c>
      <c r="D196" s="182">
        <v>297937109</v>
      </c>
      <c r="E196" s="182">
        <v>0</v>
      </c>
      <c r="F196" s="182">
        <f t="shared" si="14"/>
        <v>0</v>
      </c>
      <c r="G196" s="182">
        <v>0</v>
      </c>
      <c r="H196" s="182">
        <f t="shared" si="15"/>
        <v>0</v>
      </c>
      <c r="I196" s="182">
        <v>0</v>
      </c>
      <c r="J196" s="182">
        <v>0</v>
      </c>
      <c r="K196" s="182">
        <f t="shared" si="16"/>
        <v>0</v>
      </c>
      <c r="L196" s="182">
        <v>0</v>
      </c>
      <c r="M196" s="182">
        <f t="shared" si="17"/>
        <v>0</v>
      </c>
      <c r="N196" s="182">
        <f t="shared" si="18"/>
        <v>297937109</v>
      </c>
      <c r="O196" s="182">
        <f t="shared" si="19"/>
        <v>0</v>
      </c>
      <c r="P196" s="182">
        <f t="shared" si="20"/>
        <v>0</v>
      </c>
    </row>
    <row r="197" spans="1:16" s="174" customFormat="1" ht="20.45" hidden="1" x14ac:dyDescent="0.2">
      <c r="A197" s="141" t="s">
        <v>455</v>
      </c>
      <c r="B197" s="141" t="s">
        <v>100</v>
      </c>
      <c r="C197" s="183" t="s">
        <v>456</v>
      </c>
      <c r="D197" s="184">
        <v>177937109</v>
      </c>
      <c r="E197" s="184">
        <v>0</v>
      </c>
      <c r="F197" s="184">
        <f t="shared" si="14"/>
        <v>0</v>
      </c>
      <c r="G197" s="184">
        <v>0</v>
      </c>
      <c r="H197" s="184">
        <f t="shared" si="15"/>
        <v>0</v>
      </c>
      <c r="I197" s="184">
        <v>0</v>
      </c>
      <c r="J197" s="184">
        <v>0</v>
      </c>
      <c r="K197" s="184">
        <f t="shared" si="16"/>
        <v>0</v>
      </c>
      <c r="L197" s="184">
        <v>0</v>
      </c>
      <c r="M197" s="184">
        <f t="shared" si="17"/>
        <v>0</v>
      </c>
      <c r="N197" s="184">
        <f t="shared" si="18"/>
        <v>177937109</v>
      </c>
      <c r="O197" s="184">
        <f t="shared" si="19"/>
        <v>0</v>
      </c>
      <c r="P197" s="184">
        <f t="shared" si="20"/>
        <v>0</v>
      </c>
    </row>
    <row r="198" spans="1:16" s="174" customFormat="1" ht="10.15" hidden="1" x14ac:dyDescent="0.2">
      <c r="A198" s="141" t="s">
        <v>457</v>
      </c>
      <c r="B198" s="141" t="s">
        <v>100</v>
      </c>
      <c r="C198" s="183" t="s">
        <v>458</v>
      </c>
      <c r="D198" s="184">
        <v>70000000</v>
      </c>
      <c r="E198" s="184">
        <v>0</v>
      </c>
      <c r="F198" s="184">
        <f t="shared" si="14"/>
        <v>0</v>
      </c>
      <c r="G198" s="184">
        <v>0</v>
      </c>
      <c r="H198" s="184">
        <f t="shared" si="15"/>
        <v>0</v>
      </c>
      <c r="I198" s="184">
        <v>0</v>
      </c>
      <c r="J198" s="184">
        <v>0</v>
      </c>
      <c r="K198" s="184">
        <f t="shared" si="16"/>
        <v>0</v>
      </c>
      <c r="L198" s="184">
        <v>0</v>
      </c>
      <c r="M198" s="184">
        <f t="shared" si="17"/>
        <v>0</v>
      </c>
      <c r="N198" s="184">
        <f t="shared" si="18"/>
        <v>70000000</v>
      </c>
      <c r="O198" s="184">
        <f t="shared" si="19"/>
        <v>0</v>
      </c>
      <c r="P198" s="184">
        <f t="shared" si="20"/>
        <v>0</v>
      </c>
    </row>
    <row r="199" spans="1:16" s="174" customFormat="1" ht="10.15" hidden="1" x14ac:dyDescent="0.2">
      <c r="A199" s="141" t="s">
        <v>459</v>
      </c>
      <c r="B199" s="141" t="s">
        <v>100</v>
      </c>
      <c r="C199" s="183" t="s">
        <v>460</v>
      </c>
      <c r="D199" s="184">
        <v>50000000</v>
      </c>
      <c r="E199" s="184">
        <v>0</v>
      </c>
      <c r="F199" s="184">
        <f t="shared" si="14"/>
        <v>0</v>
      </c>
      <c r="G199" s="184">
        <v>0</v>
      </c>
      <c r="H199" s="184">
        <f t="shared" si="15"/>
        <v>0</v>
      </c>
      <c r="I199" s="184">
        <v>0</v>
      </c>
      <c r="J199" s="184">
        <v>0</v>
      </c>
      <c r="K199" s="184">
        <f t="shared" si="16"/>
        <v>0</v>
      </c>
      <c r="L199" s="184">
        <v>0</v>
      </c>
      <c r="M199" s="184">
        <f t="shared" si="17"/>
        <v>0</v>
      </c>
      <c r="N199" s="184">
        <f t="shared" si="18"/>
        <v>50000000</v>
      </c>
      <c r="O199" s="184">
        <f t="shared" si="19"/>
        <v>0</v>
      </c>
      <c r="P199" s="184">
        <f t="shared" si="20"/>
        <v>0</v>
      </c>
    </row>
    <row r="200" spans="1:16" s="174" customFormat="1" ht="22.5" x14ac:dyDescent="0.2">
      <c r="A200" s="177" t="s">
        <v>461</v>
      </c>
      <c r="B200" s="178"/>
      <c r="C200" s="179" t="s">
        <v>462</v>
      </c>
      <c r="D200" s="180">
        <v>416489290</v>
      </c>
      <c r="E200" s="180">
        <v>262227413</v>
      </c>
      <c r="F200" s="180">
        <f t="shared" ref="F200:F224" si="21">+E200/$E$224*100</f>
        <v>2.2142990818463639</v>
      </c>
      <c r="G200" s="180">
        <v>41389048</v>
      </c>
      <c r="H200" s="180">
        <f t="shared" ref="H200:H224" si="22">+G200/$G$224*100</f>
        <v>0.99697541547238056</v>
      </c>
      <c r="I200" s="180">
        <v>0</v>
      </c>
      <c r="J200" s="180">
        <v>0</v>
      </c>
      <c r="K200" s="180">
        <f t="shared" ref="K200:K224" si="23">+J200/$J$224*100</f>
        <v>0</v>
      </c>
      <c r="L200" s="180">
        <v>0</v>
      </c>
      <c r="M200" s="180">
        <f t="shared" ref="M200:M224" si="24">+L200/$L$224*100</f>
        <v>0</v>
      </c>
      <c r="N200" s="180">
        <f t="shared" ref="N200:N223" si="25">+D200+I200</f>
        <v>416489290</v>
      </c>
      <c r="O200" s="180">
        <f t="shared" ref="O200:O223" si="26">+E200+J200</f>
        <v>262227413</v>
      </c>
      <c r="P200" s="180">
        <f t="shared" ref="P200:P223" si="27">+G200+L200</f>
        <v>41389048</v>
      </c>
    </row>
    <row r="201" spans="1:16" s="174" customFormat="1" ht="22.5" x14ac:dyDescent="0.2">
      <c r="A201" s="141" t="s">
        <v>463</v>
      </c>
      <c r="B201" s="141" t="s">
        <v>100</v>
      </c>
      <c r="C201" s="183" t="s">
        <v>464</v>
      </c>
      <c r="D201" s="184">
        <v>302400000</v>
      </c>
      <c r="E201" s="184">
        <v>174945613</v>
      </c>
      <c r="F201" s="184">
        <f t="shared" si="21"/>
        <v>1.4772746518265398</v>
      </c>
      <c r="G201" s="184">
        <v>24125023</v>
      </c>
      <c r="H201" s="184">
        <f t="shared" si="22"/>
        <v>0.58112123836976726</v>
      </c>
      <c r="I201" s="184">
        <v>0</v>
      </c>
      <c r="J201" s="184">
        <v>0</v>
      </c>
      <c r="K201" s="184">
        <f t="shared" si="23"/>
        <v>0</v>
      </c>
      <c r="L201" s="184">
        <v>0</v>
      </c>
      <c r="M201" s="184">
        <f t="shared" si="24"/>
        <v>0</v>
      </c>
      <c r="N201" s="184">
        <f t="shared" si="25"/>
        <v>302400000</v>
      </c>
      <c r="O201" s="184">
        <f t="shared" si="26"/>
        <v>174945613</v>
      </c>
      <c r="P201" s="184">
        <f t="shared" si="27"/>
        <v>24125023</v>
      </c>
    </row>
    <row r="202" spans="1:16" s="174" customFormat="1" ht="11.25" x14ac:dyDescent="0.2">
      <c r="A202" s="141" t="s">
        <v>465</v>
      </c>
      <c r="B202" s="141" t="s">
        <v>100</v>
      </c>
      <c r="C202" s="183" t="s">
        <v>466</v>
      </c>
      <c r="D202" s="184">
        <v>114089290</v>
      </c>
      <c r="E202" s="184">
        <v>87281800</v>
      </c>
      <c r="F202" s="184">
        <f t="shared" si="21"/>
        <v>0.73702443001982387</v>
      </c>
      <c r="G202" s="184">
        <v>17264025</v>
      </c>
      <c r="H202" s="184">
        <f t="shared" si="22"/>
        <v>0.41585417710261335</v>
      </c>
      <c r="I202" s="184">
        <v>0</v>
      </c>
      <c r="J202" s="184">
        <v>0</v>
      </c>
      <c r="K202" s="184">
        <f t="shared" si="23"/>
        <v>0</v>
      </c>
      <c r="L202" s="184">
        <v>0</v>
      </c>
      <c r="M202" s="184">
        <f t="shared" si="24"/>
        <v>0</v>
      </c>
      <c r="N202" s="184">
        <f t="shared" si="25"/>
        <v>114089290</v>
      </c>
      <c r="O202" s="184">
        <f t="shared" si="26"/>
        <v>87281800</v>
      </c>
      <c r="P202" s="184">
        <f t="shared" si="27"/>
        <v>17264025</v>
      </c>
    </row>
    <row r="203" spans="1:16" s="174" customFormat="1" ht="22.5" x14ac:dyDescent="0.2">
      <c r="A203" s="177" t="s">
        <v>467</v>
      </c>
      <c r="B203" s="178"/>
      <c r="C203" s="179" t="s">
        <v>468</v>
      </c>
      <c r="D203" s="180">
        <v>532320000</v>
      </c>
      <c r="E203" s="180">
        <v>399376510</v>
      </c>
      <c r="F203" s="180">
        <f t="shared" si="21"/>
        <v>3.3724126295064547</v>
      </c>
      <c r="G203" s="180">
        <v>72029272</v>
      </c>
      <c r="H203" s="180">
        <f t="shared" si="22"/>
        <v>1.7350341901648259</v>
      </c>
      <c r="I203" s="180">
        <v>0</v>
      </c>
      <c r="J203" s="180">
        <v>0</v>
      </c>
      <c r="K203" s="180">
        <f t="shared" si="23"/>
        <v>0</v>
      </c>
      <c r="L203" s="180">
        <v>0</v>
      </c>
      <c r="M203" s="180">
        <f t="shared" si="24"/>
        <v>0</v>
      </c>
      <c r="N203" s="180">
        <f t="shared" si="25"/>
        <v>532320000</v>
      </c>
      <c r="O203" s="180">
        <f t="shared" si="26"/>
        <v>399376510</v>
      </c>
      <c r="P203" s="180">
        <f t="shared" si="27"/>
        <v>72029272</v>
      </c>
    </row>
    <row r="204" spans="1:16" s="174" customFormat="1" ht="33.75" x14ac:dyDescent="0.2">
      <c r="A204" s="140" t="s">
        <v>469</v>
      </c>
      <c r="B204" s="181"/>
      <c r="C204" s="146" t="s">
        <v>470</v>
      </c>
      <c r="D204" s="182">
        <v>532320000</v>
      </c>
      <c r="E204" s="182">
        <v>399376510</v>
      </c>
      <c r="F204" s="182">
        <f t="shared" si="21"/>
        <v>3.3724126295064547</v>
      </c>
      <c r="G204" s="182">
        <v>72029272</v>
      </c>
      <c r="H204" s="182">
        <f t="shared" si="22"/>
        <v>1.7350341901648259</v>
      </c>
      <c r="I204" s="182">
        <v>0</v>
      </c>
      <c r="J204" s="182">
        <v>0</v>
      </c>
      <c r="K204" s="182">
        <f t="shared" si="23"/>
        <v>0</v>
      </c>
      <c r="L204" s="182">
        <v>0</v>
      </c>
      <c r="M204" s="182">
        <f t="shared" si="24"/>
        <v>0</v>
      </c>
      <c r="N204" s="182">
        <f t="shared" si="25"/>
        <v>532320000</v>
      </c>
      <c r="O204" s="182">
        <f t="shared" si="26"/>
        <v>399376510</v>
      </c>
      <c r="P204" s="182">
        <f t="shared" si="27"/>
        <v>72029272</v>
      </c>
    </row>
    <row r="205" spans="1:16" s="174" customFormat="1" ht="40.9" hidden="1" x14ac:dyDescent="0.2">
      <c r="A205" s="141" t="s">
        <v>471</v>
      </c>
      <c r="B205" s="141" t="s">
        <v>100</v>
      </c>
      <c r="C205" s="183" t="s">
        <v>472</v>
      </c>
      <c r="D205" s="184">
        <v>204000000</v>
      </c>
      <c r="E205" s="184">
        <v>154964720</v>
      </c>
      <c r="F205" s="184">
        <f t="shared" si="21"/>
        <v>1.3085521200431429</v>
      </c>
      <c r="G205" s="184">
        <v>6651000</v>
      </c>
      <c r="H205" s="184">
        <f t="shared" si="22"/>
        <v>0.16020864959993289</v>
      </c>
      <c r="I205" s="184">
        <v>0</v>
      </c>
      <c r="J205" s="184">
        <v>0</v>
      </c>
      <c r="K205" s="184">
        <f t="shared" si="23"/>
        <v>0</v>
      </c>
      <c r="L205" s="184">
        <v>0</v>
      </c>
      <c r="M205" s="184">
        <f t="shared" si="24"/>
        <v>0</v>
      </c>
      <c r="N205" s="184">
        <f t="shared" si="25"/>
        <v>204000000</v>
      </c>
      <c r="O205" s="184">
        <f t="shared" si="26"/>
        <v>154964720</v>
      </c>
      <c r="P205" s="184">
        <f t="shared" si="27"/>
        <v>6651000</v>
      </c>
    </row>
    <row r="206" spans="1:16" s="174" customFormat="1" ht="30.6" hidden="1" x14ac:dyDescent="0.2">
      <c r="A206" s="141" t="s">
        <v>473</v>
      </c>
      <c r="B206" s="141" t="s">
        <v>100</v>
      </c>
      <c r="C206" s="183" t="s">
        <v>474</v>
      </c>
      <c r="D206" s="184">
        <v>78000000</v>
      </c>
      <c r="E206" s="184">
        <v>56028806</v>
      </c>
      <c r="F206" s="184">
        <f t="shared" si="21"/>
        <v>0.47311809342659394</v>
      </c>
      <c r="G206" s="184">
        <v>3200000</v>
      </c>
      <c r="H206" s="184">
        <f t="shared" si="22"/>
        <v>7.7081292846156252E-2</v>
      </c>
      <c r="I206" s="184">
        <v>0</v>
      </c>
      <c r="J206" s="184">
        <v>0</v>
      </c>
      <c r="K206" s="184">
        <f t="shared" si="23"/>
        <v>0</v>
      </c>
      <c r="L206" s="184">
        <v>0</v>
      </c>
      <c r="M206" s="184">
        <f t="shared" si="24"/>
        <v>0</v>
      </c>
      <c r="N206" s="184">
        <f t="shared" si="25"/>
        <v>78000000</v>
      </c>
      <c r="O206" s="184">
        <f t="shared" si="26"/>
        <v>56028806</v>
      </c>
      <c r="P206" s="184">
        <f t="shared" si="27"/>
        <v>3200000</v>
      </c>
    </row>
    <row r="207" spans="1:16" s="174" customFormat="1" ht="20.45" hidden="1" x14ac:dyDescent="0.2">
      <c r="A207" s="141" t="s">
        <v>475</v>
      </c>
      <c r="B207" s="141" t="s">
        <v>100</v>
      </c>
      <c r="C207" s="183" t="s">
        <v>476</v>
      </c>
      <c r="D207" s="184">
        <v>165320000</v>
      </c>
      <c r="E207" s="184">
        <v>114261560</v>
      </c>
      <c r="F207" s="184">
        <f t="shared" si="21"/>
        <v>0.96484675077938253</v>
      </c>
      <c r="G207" s="184">
        <v>45955560</v>
      </c>
      <c r="H207" s="184">
        <f t="shared" si="22"/>
        <v>1.1069731182090952</v>
      </c>
      <c r="I207" s="184">
        <v>0</v>
      </c>
      <c r="J207" s="184">
        <v>0</v>
      </c>
      <c r="K207" s="184">
        <f t="shared" si="23"/>
        <v>0</v>
      </c>
      <c r="L207" s="184">
        <v>0</v>
      </c>
      <c r="M207" s="184">
        <f t="shared" si="24"/>
        <v>0</v>
      </c>
      <c r="N207" s="184">
        <f t="shared" si="25"/>
        <v>165320000</v>
      </c>
      <c r="O207" s="184">
        <f t="shared" si="26"/>
        <v>114261560</v>
      </c>
      <c r="P207" s="184">
        <f t="shared" si="27"/>
        <v>45955560</v>
      </c>
    </row>
    <row r="208" spans="1:16" s="174" customFormat="1" ht="30.6" hidden="1" x14ac:dyDescent="0.2">
      <c r="A208" s="141" t="s">
        <v>477</v>
      </c>
      <c r="B208" s="141" t="s">
        <v>100</v>
      </c>
      <c r="C208" s="183" t="s">
        <v>478</v>
      </c>
      <c r="D208" s="184">
        <v>45000000</v>
      </c>
      <c r="E208" s="184">
        <v>41676000</v>
      </c>
      <c r="F208" s="184">
        <f t="shared" si="21"/>
        <v>0.35192021871118812</v>
      </c>
      <c r="G208" s="184">
        <v>0</v>
      </c>
      <c r="H208" s="184">
        <f t="shared" si="22"/>
        <v>0</v>
      </c>
      <c r="I208" s="184">
        <v>0</v>
      </c>
      <c r="J208" s="184">
        <v>0</v>
      </c>
      <c r="K208" s="184">
        <f t="shared" si="23"/>
        <v>0</v>
      </c>
      <c r="L208" s="184">
        <v>0</v>
      </c>
      <c r="M208" s="184">
        <f t="shared" si="24"/>
        <v>0</v>
      </c>
      <c r="N208" s="184">
        <f t="shared" si="25"/>
        <v>45000000</v>
      </c>
      <c r="O208" s="184">
        <f t="shared" si="26"/>
        <v>41676000</v>
      </c>
      <c r="P208" s="184">
        <f t="shared" si="27"/>
        <v>0</v>
      </c>
    </row>
    <row r="209" spans="1:16" s="174" customFormat="1" ht="30.6" hidden="1" x14ac:dyDescent="0.2">
      <c r="A209" s="141" t="s">
        <v>479</v>
      </c>
      <c r="B209" s="141" t="s">
        <v>100</v>
      </c>
      <c r="C209" s="183" t="s">
        <v>480</v>
      </c>
      <c r="D209" s="184">
        <v>40000000</v>
      </c>
      <c r="E209" s="184">
        <v>32445424</v>
      </c>
      <c r="F209" s="184">
        <f t="shared" si="21"/>
        <v>0.27397544654614725</v>
      </c>
      <c r="G209" s="184">
        <v>16222712</v>
      </c>
      <c r="H209" s="184">
        <f t="shared" si="22"/>
        <v>0.39077112950964166</v>
      </c>
      <c r="I209" s="184">
        <v>0</v>
      </c>
      <c r="J209" s="184">
        <v>0</v>
      </c>
      <c r="K209" s="184">
        <f t="shared" si="23"/>
        <v>0</v>
      </c>
      <c r="L209" s="184">
        <v>0</v>
      </c>
      <c r="M209" s="184">
        <f t="shared" si="24"/>
        <v>0</v>
      </c>
      <c r="N209" s="184">
        <f t="shared" si="25"/>
        <v>40000000</v>
      </c>
      <c r="O209" s="184">
        <f t="shared" si="26"/>
        <v>32445424</v>
      </c>
      <c r="P209" s="184">
        <f t="shared" si="27"/>
        <v>16222712</v>
      </c>
    </row>
    <row r="210" spans="1:16" s="174" customFormat="1" ht="11.25" x14ac:dyDescent="0.2">
      <c r="A210" s="193" t="s">
        <v>329</v>
      </c>
      <c r="B210" s="194"/>
      <c r="C210" s="197" t="s">
        <v>62</v>
      </c>
      <c r="D210" s="196">
        <v>22746942262.84</v>
      </c>
      <c r="E210" s="196">
        <v>7262641732</v>
      </c>
      <c r="F210" s="196">
        <f t="shared" si="21"/>
        <v>61.327153919436661</v>
      </c>
      <c r="G210" s="196">
        <v>2199781520</v>
      </c>
      <c r="H210" s="196">
        <f t="shared" si="22"/>
        <v>52.988126106463355</v>
      </c>
      <c r="I210" s="196">
        <v>0</v>
      </c>
      <c r="J210" s="196">
        <v>0</v>
      </c>
      <c r="K210" s="196">
        <f t="shared" si="23"/>
        <v>0</v>
      </c>
      <c r="L210" s="196">
        <v>0</v>
      </c>
      <c r="M210" s="196">
        <f t="shared" si="24"/>
        <v>0</v>
      </c>
      <c r="N210" s="196">
        <f t="shared" si="25"/>
        <v>22746942262.84</v>
      </c>
      <c r="O210" s="196">
        <f t="shared" si="26"/>
        <v>7262641732</v>
      </c>
      <c r="P210" s="196">
        <f t="shared" si="27"/>
        <v>2199781520</v>
      </c>
    </row>
    <row r="211" spans="1:16" s="174" customFormat="1" ht="10.15" hidden="1" x14ac:dyDescent="0.2">
      <c r="A211" s="140" t="s">
        <v>481</v>
      </c>
      <c r="B211" s="181"/>
      <c r="C211" s="146" t="s">
        <v>482</v>
      </c>
      <c r="D211" s="182">
        <v>1793779285.8</v>
      </c>
      <c r="E211" s="182">
        <f>+E212</f>
        <v>1722938685.8</v>
      </c>
      <c r="F211" s="182">
        <f t="shared" si="21"/>
        <v>14.548828081694573</v>
      </c>
      <c r="G211" s="182">
        <v>491206303.19999999</v>
      </c>
      <c r="H211" s="182">
        <f t="shared" si="22"/>
        <v>11.832130282761568</v>
      </c>
      <c r="I211" s="182"/>
      <c r="J211" s="182"/>
      <c r="K211" s="182">
        <f t="shared" si="23"/>
        <v>0</v>
      </c>
      <c r="L211" s="182"/>
      <c r="M211" s="182">
        <f t="shared" si="24"/>
        <v>0</v>
      </c>
      <c r="N211" s="182">
        <f t="shared" si="25"/>
        <v>1793779285.8</v>
      </c>
      <c r="O211" s="182">
        <f t="shared" si="26"/>
        <v>1722938685.8</v>
      </c>
      <c r="P211" s="182">
        <f t="shared" si="27"/>
        <v>491206303.19999999</v>
      </c>
    </row>
    <row r="212" spans="1:16" s="174" customFormat="1" ht="10.15" hidden="1" x14ac:dyDescent="0.2">
      <c r="A212" s="140" t="s">
        <v>483</v>
      </c>
      <c r="B212" s="181"/>
      <c r="C212" s="146" t="s">
        <v>484</v>
      </c>
      <c r="D212" s="182">
        <v>1793779285.8</v>
      </c>
      <c r="E212" s="182">
        <v>1722938685.8</v>
      </c>
      <c r="F212" s="182">
        <f t="shared" si="21"/>
        <v>14.548828081694573</v>
      </c>
      <c r="G212" s="182">
        <v>491206303.19999999</v>
      </c>
      <c r="H212" s="182">
        <f t="shared" si="22"/>
        <v>11.832130282761568</v>
      </c>
      <c r="I212" s="182"/>
      <c r="J212" s="182"/>
      <c r="K212" s="182">
        <f t="shared" si="23"/>
        <v>0</v>
      </c>
      <c r="L212" s="182"/>
      <c r="M212" s="182">
        <f t="shared" si="24"/>
        <v>0</v>
      </c>
      <c r="N212" s="182">
        <f t="shared" si="25"/>
        <v>1793779285.8</v>
      </c>
      <c r="O212" s="182">
        <f t="shared" si="26"/>
        <v>1722938685.8</v>
      </c>
      <c r="P212" s="182">
        <f t="shared" si="27"/>
        <v>491206303.19999999</v>
      </c>
    </row>
    <row r="213" spans="1:16" s="174" customFormat="1" ht="10.15" hidden="1" x14ac:dyDescent="0.2">
      <c r="A213" s="140" t="s">
        <v>485</v>
      </c>
      <c r="B213" s="181"/>
      <c r="C213" s="146" t="s">
        <v>25</v>
      </c>
      <c r="D213" s="182">
        <v>1793779285.8</v>
      </c>
      <c r="E213" s="182">
        <v>1722938685.8</v>
      </c>
      <c r="F213" s="182">
        <f t="shared" si="21"/>
        <v>14.548828081694573</v>
      </c>
      <c r="G213" s="182">
        <v>491206303.19999999</v>
      </c>
      <c r="H213" s="182">
        <f t="shared" si="22"/>
        <v>11.832130282761568</v>
      </c>
      <c r="I213" s="182"/>
      <c r="J213" s="182"/>
      <c r="K213" s="182">
        <f t="shared" si="23"/>
        <v>0</v>
      </c>
      <c r="L213" s="182"/>
      <c r="M213" s="182">
        <f t="shared" si="24"/>
        <v>0</v>
      </c>
      <c r="N213" s="182">
        <f t="shared" si="25"/>
        <v>1793779285.8</v>
      </c>
      <c r="O213" s="182">
        <f t="shared" si="26"/>
        <v>1722938685.8</v>
      </c>
      <c r="P213" s="182">
        <f t="shared" si="27"/>
        <v>491206303.19999999</v>
      </c>
    </row>
    <row r="214" spans="1:16" s="174" customFormat="1" ht="10.15" hidden="1" x14ac:dyDescent="0.2">
      <c r="A214" s="140" t="s">
        <v>486</v>
      </c>
      <c r="B214" s="181"/>
      <c r="C214" s="146" t="s">
        <v>75</v>
      </c>
      <c r="D214" s="182">
        <v>1793779285.8</v>
      </c>
      <c r="E214" s="182">
        <v>1722938685.8</v>
      </c>
      <c r="F214" s="182">
        <f t="shared" si="21"/>
        <v>14.548828081694573</v>
      </c>
      <c r="G214" s="182">
        <v>491206303.19999999</v>
      </c>
      <c r="H214" s="182">
        <f t="shared" si="22"/>
        <v>11.832130282761568</v>
      </c>
      <c r="I214" s="182"/>
      <c r="J214" s="182"/>
      <c r="K214" s="182">
        <f t="shared" si="23"/>
        <v>0</v>
      </c>
      <c r="L214" s="182"/>
      <c r="M214" s="182">
        <f t="shared" si="24"/>
        <v>0</v>
      </c>
      <c r="N214" s="182">
        <f t="shared" si="25"/>
        <v>1793779285.8</v>
      </c>
      <c r="O214" s="182">
        <f t="shared" si="26"/>
        <v>1722938685.8</v>
      </c>
      <c r="P214" s="182">
        <f t="shared" si="27"/>
        <v>491206303.19999999</v>
      </c>
    </row>
    <row r="215" spans="1:16" s="174" customFormat="1" ht="11.25" x14ac:dyDescent="0.2">
      <c r="A215" s="177" t="s">
        <v>487</v>
      </c>
      <c r="B215" s="178"/>
      <c r="C215" s="179" t="s">
        <v>488</v>
      </c>
      <c r="D215" s="180">
        <v>88934460</v>
      </c>
      <c r="E215" s="180">
        <v>67917424</v>
      </c>
      <c r="F215" s="180">
        <f t="shared" si="21"/>
        <v>0.57350788723439139</v>
      </c>
      <c r="G215" s="180">
        <v>33958712</v>
      </c>
      <c r="H215" s="180">
        <f t="shared" si="22"/>
        <v>0.81799419510946259</v>
      </c>
      <c r="I215" s="180"/>
      <c r="J215" s="180"/>
      <c r="K215" s="180">
        <f t="shared" si="23"/>
        <v>0</v>
      </c>
      <c r="L215" s="180"/>
      <c r="M215" s="180">
        <f t="shared" si="24"/>
        <v>0</v>
      </c>
      <c r="N215" s="180">
        <f t="shared" si="25"/>
        <v>88934460</v>
      </c>
      <c r="O215" s="180">
        <f t="shared" si="26"/>
        <v>67917424</v>
      </c>
      <c r="P215" s="180">
        <f t="shared" si="27"/>
        <v>33958712</v>
      </c>
    </row>
    <row r="216" spans="1:16" s="174" customFormat="1" ht="22.5" x14ac:dyDescent="0.2">
      <c r="A216" s="141" t="s">
        <v>489</v>
      </c>
      <c r="B216" s="141" t="s">
        <v>308</v>
      </c>
      <c r="C216" s="183" t="s">
        <v>490</v>
      </c>
      <c r="D216" s="184">
        <v>87399210</v>
      </c>
      <c r="E216" s="184">
        <v>67917424</v>
      </c>
      <c r="F216" s="184">
        <f t="shared" si="21"/>
        <v>0.57350788723439139</v>
      </c>
      <c r="G216" s="184">
        <v>33958712</v>
      </c>
      <c r="H216" s="184">
        <f t="shared" si="22"/>
        <v>0.81799419510946259</v>
      </c>
      <c r="I216" s="184"/>
      <c r="J216" s="184"/>
      <c r="K216" s="184">
        <f t="shared" si="23"/>
        <v>0</v>
      </c>
      <c r="L216" s="184"/>
      <c r="M216" s="184">
        <f t="shared" si="24"/>
        <v>0</v>
      </c>
      <c r="N216" s="184">
        <f t="shared" si="25"/>
        <v>87399210</v>
      </c>
      <c r="O216" s="184">
        <f t="shared" si="26"/>
        <v>67917424</v>
      </c>
      <c r="P216" s="184">
        <f t="shared" si="27"/>
        <v>33958712</v>
      </c>
    </row>
    <row r="217" spans="1:16" s="174" customFormat="1" ht="11.25" x14ac:dyDescent="0.2">
      <c r="A217" s="141" t="s">
        <v>491</v>
      </c>
      <c r="B217" s="141" t="s">
        <v>308</v>
      </c>
      <c r="C217" s="183" t="s">
        <v>492</v>
      </c>
      <c r="D217" s="184">
        <v>1535250</v>
      </c>
      <c r="E217" s="184">
        <v>0</v>
      </c>
      <c r="F217" s="184">
        <f t="shared" si="21"/>
        <v>0</v>
      </c>
      <c r="G217" s="184">
        <v>0</v>
      </c>
      <c r="H217" s="184">
        <f t="shared" si="22"/>
        <v>0</v>
      </c>
      <c r="I217" s="184"/>
      <c r="J217" s="184"/>
      <c r="K217" s="184">
        <f t="shared" si="23"/>
        <v>0</v>
      </c>
      <c r="L217" s="184"/>
      <c r="M217" s="184">
        <f t="shared" si="24"/>
        <v>0</v>
      </c>
      <c r="N217" s="184">
        <f t="shared" si="25"/>
        <v>1535250</v>
      </c>
      <c r="O217" s="184">
        <f t="shared" si="26"/>
        <v>0</v>
      </c>
      <c r="P217" s="184">
        <f t="shared" si="27"/>
        <v>0</v>
      </c>
    </row>
    <row r="218" spans="1:16" s="174" customFormat="1" ht="11.25" x14ac:dyDescent="0.2">
      <c r="A218" s="177" t="s">
        <v>493</v>
      </c>
      <c r="B218" s="178"/>
      <c r="C218" s="179" t="s">
        <v>75</v>
      </c>
      <c r="D218" s="180">
        <v>1704844825.8</v>
      </c>
      <c r="E218" s="180">
        <v>1655021261.8</v>
      </c>
      <c r="F218" s="180">
        <f t="shared" si="21"/>
        <v>13.975320194460181</v>
      </c>
      <c r="G218" s="180">
        <v>457247591.19999999</v>
      </c>
      <c r="H218" s="180">
        <f t="shared" si="22"/>
        <v>11.014136087652107</v>
      </c>
      <c r="I218" s="180"/>
      <c r="J218" s="180"/>
      <c r="K218" s="180">
        <f t="shared" si="23"/>
        <v>0</v>
      </c>
      <c r="L218" s="180"/>
      <c r="M218" s="180">
        <f t="shared" si="24"/>
        <v>0</v>
      </c>
      <c r="N218" s="180">
        <f t="shared" si="25"/>
        <v>1704844825.8</v>
      </c>
      <c r="O218" s="180">
        <f t="shared" si="26"/>
        <v>1655021261.8</v>
      </c>
      <c r="P218" s="180">
        <f t="shared" si="27"/>
        <v>457247591.19999999</v>
      </c>
    </row>
    <row r="219" spans="1:16" s="174" customFormat="1" ht="33.75" x14ac:dyDescent="0.2">
      <c r="A219" s="140" t="s">
        <v>494</v>
      </c>
      <c r="B219" s="181"/>
      <c r="C219" s="146" t="s">
        <v>495</v>
      </c>
      <c r="D219" s="182">
        <v>1660444825.8</v>
      </c>
      <c r="E219" s="182">
        <v>1610621261.8</v>
      </c>
      <c r="F219" s="182">
        <f t="shared" si="21"/>
        <v>13.600397991974896</v>
      </c>
      <c r="G219" s="182">
        <v>457247591.19999999</v>
      </c>
      <c r="H219" s="182">
        <f t="shared" si="22"/>
        <v>11.014136087652107</v>
      </c>
      <c r="I219" s="182"/>
      <c r="J219" s="182"/>
      <c r="K219" s="182">
        <f t="shared" si="23"/>
        <v>0</v>
      </c>
      <c r="L219" s="182"/>
      <c r="M219" s="182">
        <f t="shared" si="24"/>
        <v>0</v>
      </c>
      <c r="N219" s="182">
        <f t="shared" si="25"/>
        <v>1660444825.8</v>
      </c>
      <c r="O219" s="182">
        <f t="shared" si="26"/>
        <v>1610621261.8</v>
      </c>
      <c r="P219" s="182">
        <f t="shared" si="27"/>
        <v>457247591.19999999</v>
      </c>
    </row>
    <row r="220" spans="1:16" s="174" customFormat="1" ht="20.45" hidden="1" x14ac:dyDescent="0.2">
      <c r="A220" s="141" t="s">
        <v>496</v>
      </c>
      <c r="B220" s="141" t="s">
        <v>308</v>
      </c>
      <c r="C220" s="183" t="s">
        <v>495</v>
      </c>
      <c r="D220" s="184">
        <v>1660444825.8</v>
      </c>
      <c r="E220" s="184">
        <v>1610621261.8</v>
      </c>
      <c r="F220" s="184">
        <f t="shared" si="21"/>
        <v>13.600397991974896</v>
      </c>
      <c r="G220" s="184">
        <v>457247591.19999999</v>
      </c>
      <c r="H220" s="184">
        <f t="shared" si="22"/>
        <v>11.014136087652107</v>
      </c>
      <c r="I220" s="184"/>
      <c r="J220" s="184"/>
      <c r="K220" s="184">
        <f t="shared" si="23"/>
        <v>0</v>
      </c>
      <c r="L220" s="184"/>
      <c r="M220" s="184">
        <f t="shared" si="24"/>
        <v>0</v>
      </c>
      <c r="N220" s="184">
        <f t="shared" si="25"/>
        <v>1660444825.8</v>
      </c>
      <c r="O220" s="184">
        <f t="shared" si="26"/>
        <v>1610621261.8</v>
      </c>
      <c r="P220" s="184">
        <f t="shared" si="27"/>
        <v>457247591.19999999</v>
      </c>
    </row>
    <row r="221" spans="1:16" s="174" customFormat="1" ht="33.75" x14ac:dyDescent="0.2">
      <c r="A221" s="140" t="s">
        <v>497</v>
      </c>
      <c r="B221" s="181"/>
      <c r="C221" s="146" t="s">
        <v>498</v>
      </c>
      <c r="D221" s="182">
        <v>44400000</v>
      </c>
      <c r="E221" s="182">
        <v>44400000</v>
      </c>
      <c r="F221" s="182">
        <f t="shared" si="21"/>
        <v>0.37492220248528535</v>
      </c>
      <c r="G221" s="182">
        <v>0</v>
      </c>
      <c r="H221" s="182">
        <f t="shared" si="22"/>
        <v>0</v>
      </c>
      <c r="I221" s="182"/>
      <c r="J221" s="182"/>
      <c r="K221" s="182">
        <f t="shared" si="23"/>
        <v>0</v>
      </c>
      <c r="L221" s="182"/>
      <c r="M221" s="182">
        <f t="shared" si="24"/>
        <v>0</v>
      </c>
      <c r="N221" s="182">
        <f t="shared" si="25"/>
        <v>44400000</v>
      </c>
      <c r="O221" s="182">
        <f t="shared" si="26"/>
        <v>44400000</v>
      </c>
      <c r="P221" s="182">
        <f t="shared" si="27"/>
        <v>0</v>
      </c>
    </row>
    <row r="222" spans="1:16" s="174" customFormat="1" ht="20.45" hidden="1" x14ac:dyDescent="0.2">
      <c r="A222" s="141" t="s">
        <v>499</v>
      </c>
      <c r="B222" s="141" t="s">
        <v>308</v>
      </c>
      <c r="C222" s="183" t="s">
        <v>498</v>
      </c>
      <c r="D222" s="184">
        <v>44400000</v>
      </c>
      <c r="E222" s="184">
        <v>44400000</v>
      </c>
      <c r="F222" s="184">
        <f t="shared" si="21"/>
        <v>0.37492220248528535</v>
      </c>
      <c r="G222" s="184">
        <v>0</v>
      </c>
      <c r="H222" s="184">
        <f t="shared" si="22"/>
        <v>0</v>
      </c>
      <c r="I222" s="184"/>
      <c r="J222" s="184"/>
      <c r="K222" s="184">
        <f t="shared" si="23"/>
        <v>0</v>
      </c>
      <c r="L222" s="184"/>
      <c r="M222" s="184">
        <f t="shared" si="24"/>
        <v>0</v>
      </c>
      <c r="N222" s="184">
        <f t="shared" si="25"/>
        <v>44400000</v>
      </c>
      <c r="O222" s="184">
        <f t="shared" si="26"/>
        <v>44400000</v>
      </c>
      <c r="P222" s="184">
        <f t="shared" si="27"/>
        <v>0</v>
      </c>
    </row>
    <row r="223" spans="1:16" s="174" customFormat="1" ht="11.25" x14ac:dyDescent="0.2">
      <c r="A223" s="194"/>
      <c r="B223" s="194"/>
      <c r="C223" s="197" t="s">
        <v>482</v>
      </c>
      <c r="D223" s="196">
        <f>+D211</f>
        <v>1793779285.8</v>
      </c>
      <c r="E223" s="196">
        <f>+E211</f>
        <v>1722938685.8</v>
      </c>
      <c r="F223" s="196">
        <f t="shared" si="21"/>
        <v>14.548828081694573</v>
      </c>
      <c r="G223" s="196">
        <f>+G211</f>
        <v>491206303.19999999</v>
      </c>
      <c r="H223" s="196">
        <f t="shared" si="22"/>
        <v>11.832130282761568</v>
      </c>
      <c r="I223" s="196"/>
      <c r="J223" s="196"/>
      <c r="K223" s="196">
        <f t="shared" si="23"/>
        <v>0</v>
      </c>
      <c r="L223" s="196"/>
      <c r="M223" s="196">
        <f t="shared" si="24"/>
        <v>0</v>
      </c>
      <c r="N223" s="196">
        <f t="shared" si="25"/>
        <v>1793779285.8</v>
      </c>
      <c r="O223" s="196">
        <f t="shared" si="26"/>
        <v>1722938685.8</v>
      </c>
      <c r="P223" s="196">
        <f t="shared" si="27"/>
        <v>491206303.19999999</v>
      </c>
    </row>
    <row r="224" spans="1:16" s="174" customFormat="1" ht="11.25" x14ac:dyDescent="0.2">
      <c r="A224" s="194"/>
      <c r="B224" s="194"/>
      <c r="C224" s="198" t="s">
        <v>63</v>
      </c>
      <c r="D224" s="199">
        <f>+D223+D210+D130</f>
        <v>30108513917.639999</v>
      </c>
      <c r="E224" s="199">
        <f t="shared" ref="E224:L224" si="28">+E223+E210+E130</f>
        <v>11842456836.559999</v>
      </c>
      <c r="F224" s="199">
        <f t="shared" si="21"/>
        <v>100</v>
      </c>
      <c r="G224" s="199">
        <f t="shared" si="28"/>
        <v>4151461245.4499998</v>
      </c>
      <c r="H224" s="199">
        <f t="shared" si="22"/>
        <v>100</v>
      </c>
      <c r="I224" s="199">
        <f t="shared" si="28"/>
        <v>2164607000</v>
      </c>
      <c r="J224" s="199">
        <f t="shared" si="28"/>
        <v>1026343823</v>
      </c>
      <c r="K224" s="199">
        <f t="shared" si="23"/>
        <v>100</v>
      </c>
      <c r="L224" s="199">
        <f t="shared" si="28"/>
        <v>953728995</v>
      </c>
      <c r="M224" s="199">
        <f t="shared" si="24"/>
        <v>100</v>
      </c>
      <c r="N224" s="199">
        <f t="shared" ref="N224" si="29">+N223+N210+N130</f>
        <v>32273120917.639999</v>
      </c>
      <c r="O224" s="199">
        <f t="shared" ref="O224" si="30">+O223+O210+O130</f>
        <v>12868800659.559999</v>
      </c>
      <c r="P224" s="199">
        <f t="shared" ref="P224" si="31">+P223+P210+P130</f>
        <v>5105190240.4499998</v>
      </c>
    </row>
    <row r="225" spans="3:16" s="174" customFormat="1" ht="11.25" x14ac:dyDescent="0.2">
      <c r="C225" s="200"/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201"/>
      <c r="O225" s="201"/>
      <c r="P225" s="201"/>
    </row>
    <row r="226" spans="3:16" s="174" customFormat="1" ht="11.25" x14ac:dyDescent="0.2">
      <c r="C226" s="200"/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</row>
    <row r="227" spans="3:16" s="174" customFormat="1" ht="11.25" x14ac:dyDescent="0.2">
      <c r="C227" s="200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</row>
    <row r="228" spans="3:16" s="174" customFormat="1" ht="11.25" x14ac:dyDescent="0.2">
      <c r="C228" s="200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1"/>
    </row>
    <row r="229" spans="3:16" s="174" customFormat="1" ht="11.25" x14ac:dyDescent="0.2">
      <c r="C229" s="200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</row>
    <row r="230" spans="3:16" s="174" customFormat="1" ht="11.25" x14ac:dyDescent="0.2">
      <c r="C230" s="200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</row>
  </sheetData>
  <mergeCells count="8">
    <mergeCell ref="I5:M5"/>
    <mergeCell ref="N5:P5"/>
    <mergeCell ref="A5:B6"/>
    <mergeCell ref="A1:P1"/>
    <mergeCell ref="A2:P2"/>
    <mergeCell ref="A3:P3"/>
    <mergeCell ref="D5:H5"/>
    <mergeCell ref="C5:C6"/>
  </mergeCells>
  <pageMargins left="0.75" right="0.75" top="1" bottom="1" header="0" footer="0"/>
  <pageSetup paperSize="5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27"/>
  <sheetViews>
    <sheetView tabSelected="1" topLeftCell="AF77" zoomScale="85" zoomScaleNormal="85" workbookViewId="0">
      <selection activeCell="AW90" sqref="AW90"/>
    </sheetView>
  </sheetViews>
  <sheetFormatPr baseColWidth="10" defaultColWidth="11.5703125" defaultRowHeight="12.75" x14ac:dyDescent="0.2"/>
  <cols>
    <col min="1" max="1" width="11.5703125" style="1"/>
    <col min="2" max="2" width="13.28515625" style="1" customWidth="1"/>
    <col min="3" max="3" width="14.28515625" style="1" customWidth="1"/>
    <col min="4" max="4" width="13.7109375" style="1" customWidth="1"/>
    <col min="5" max="5" width="17.28515625" style="1" customWidth="1"/>
    <col min="6" max="6" width="13.42578125" style="1" customWidth="1"/>
    <col min="7" max="7" width="29.5703125" style="1" customWidth="1"/>
    <col min="8" max="8" width="13.7109375" style="1" customWidth="1"/>
    <col min="9" max="9" width="15.42578125" style="1" customWidth="1"/>
    <col min="10" max="10" width="11.5703125" style="1"/>
    <col min="11" max="11" width="12.7109375" style="1" customWidth="1"/>
    <col min="12" max="12" width="17.28515625" style="1" customWidth="1"/>
    <col min="13" max="13" width="13.85546875" style="1" customWidth="1"/>
    <col min="14" max="14" width="12" style="1" bestFit="1" customWidth="1"/>
    <col min="15" max="15" width="13.7109375" style="1" bestFit="1" customWidth="1"/>
    <col min="16" max="22" width="11.5703125" style="1"/>
    <col min="23" max="23" width="23.7109375" style="1" customWidth="1"/>
    <col min="24" max="24" width="16.42578125" style="1" customWidth="1"/>
    <col min="25" max="25" width="13.85546875" style="1" customWidth="1"/>
    <col min="26" max="26" width="7.5703125" style="1" customWidth="1"/>
    <col min="27" max="27" width="13.85546875" style="1" customWidth="1"/>
    <col min="28" max="28" width="7.5703125" style="1" customWidth="1"/>
    <col min="29" max="29" width="13.85546875" style="1" customWidth="1"/>
    <col min="30" max="30" width="7.5703125" style="1" customWidth="1"/>
    <col min="31" max="31" width="17.7109375" style="1" customWidth="1"/>
    <col min="32" max="32" width="11.5703125" style="1"/>
    <col min="33" max="33" width="28.42578125" style="1" customWidth="1"/>
    <col min="34" max="34" width="13.28515625" style="1" bestFit="1" customWidth="1"/>
    <col min="35" max="35" width="15.5703125" style="1" bestFit="1" customWidth="1"/>
    <col min="36" max="36" width="5.85546875" style="1" bestFit="1" customWidth="1"/>
    <col min="37" max="37" width="14.28515625" style="1" bestFit="1" customWidth="1"/>
    <col min="38" max="38" width="5.5703125" style="1" bestFit="1" customWidth="1"/>
    <col min="39" max="39" width="11.85546875" style="1" bestFit="1" customWidth="1"/>
    <col min="40" max="40" width="5.5703125" style="1" bestFit="1" customWidth="1"/>
    <col min="41" max="41" width="15.28515625" style="1" customWidth="1"/>
    <col min="42" max="46" width="13.28515625" style="1" customWidth="1"/>
    <col min="47" max="47" width="13.7109375" style="1" customWidth="1"/>
    <col min="48" max="48" width="8.140625" style="1" customWidth="1"/>
    <col min="49" max="16384" width="11.5703125" style="1"/>
  </cols>
  <sheetData>
    <row r="2" spans="1:11" ht="13.15" thickBot="1" x14ac:dyDescent="0.3"/>
    <row r="3" spans="1:11" ht="12.6" x14ac:dyDescent="0.25">
      <c r="A3" s="239" t="s">
        <v>5</v>
      </c>
      <c r="B3" s="240"/>
      <c r="C3" s="240"/>
      <c r="D3" s="240"/>
      <c r="E3" s="240"/>
      <c r="F3" s="241"/>
    </row>
    <row r="4" spans="1:11" ht="12.6" customHeight="1" x14ac:dyDescent="0.2">
      <c r="A4" s="242" t="s">
        <v>6</v>
      </c>
      <c r="B4" s="243"/>
      <c r="C4" s="243"/>
      <c r="D4" s="243"/>
      <c r="E4" s="243"/>
      <c r="F4" s="244"/>
    </row>
    <row r="5" spans="1:11" ht="45" x14ac:dyDescent="0.2">
      <c r="A5" s="2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4" t="s">
        <v>12</v>
      </c>
    </row>
    <row r="6" spans="1:11" ht="12.6" x14ac:dyDescent="0.25">
      <c r="A6" s="5">
        <v>2016</v>
      </c>
      <c r="B6" s="6">
        <v>13614697500</v>
      </c>
      <c r="C6" s="7">
        <v>26757790856.699997</v>
      </c>
      <c r="D6" s="7">
        <v>22573570819.400002</v>
      </c>
      <c r="E6" s="8">
        <f>+D6/C6</f>
        <v>0.84362610277850014</v>
      </c>
      <c r="F6" s="9">
        <f>+D6/B6</f>
        <v>1.6580295536790297</v>
      </c>
      <c r="G6" s="202"/>
    </row>
    <row r="7" spans="1:11" ht="12.6" x14ac:dyDescent="0.25">
      <c r="A7" s="5">
        <v>2017</v>
      </c>
      <c r="B7" s="6">
        <v>14145597260</v>
      </c>
      <c r="C7" s="6">
        <v>22746942262.84</v>
      </c>
      <c r="D7" s="6">
        <v>7262641732</v>
      </c>
      <c r="E7" s="8">
        <f>+D7/C7</f>
        <v>0.3192799123539537</v>
      </c>
      <c r="F7" s="9">
        <f>+D7/B7</f>
        <v>0.51342064944382559</v>
      </c>
    </row>
    <row r="8" spans="1:11" ht="12.6" x14ac:dyDescent="0.25">
      <c r="A8" s="5">
        <v>2018</v>
      </c>
      <c r="B8" s="6">
        <v>15715826071</v>
      </c>
      <c r="C8" s="6">
        <v>0</v>
      </c>
      <c r="D8" s="6">
        <v>0</v>
      </c>
      <c r="E8" s="10">
        <v>0</v>
      </c>
      <c r="F8" s="11">
        <v>0</v>
      </c>
    </row>
    <row r="9" spans="1:11" ht="12.6" x14ac:dyDescent="0.25">
      <c r="A9" s="5">
        <v>2019</v>
      </c>
      <c r="B9" s="12">
        <v>16455053768</v>
      </c>
      <c r="C9" s="6">
        <v>0</v>
      </c>
      <c r="D9" s="6">
        <v>0</v>
      </c>
      <c r="E9" s="10">
        <v>0</v>
      </c>
      <c r="F9" s="11">
        <v>0</v>
      </c>
    </row>
    <row r="10" spans="1:11" ht="13.15" thickBot="1" x14ac:dyDescent="0.3">
      <c r="A10" s="13" t="s">
        <v>13</v>
      </c>
      <c r="B10" s="14">
        <f>SUM(B6:B9)</f>
        <v>59931174599</v>
      </c>
      <c r="C10" s="14">
        <f>SUM(C6:C9)</f>
        <v>49504733119.539993</v>
      </c>
      <c r="D10" s="14">
        <f>SUM(D6:D9)</f>
        <v>29836212551.400002</v>
      </c>
      <c r="E10" s="15">
        <v>0.3192799123539537</v>
      </c>
      <c r="F10" s="16">
        <f>+D10/B10</f>
        <v>0.49784127794982086</v>
      </c>
    </row>
    <row r="11" spans="1:11" ht="13.15" thickBot="1" x14ac:dyDescent="0.3"/>
    <row r="12" spans="1:11" ht="12.6" x14ac:dyDescent="0.25">
      <c r="E12" s="1" t="s">
        <v>27</v>
      </c>
      <c r="G12" s="239" t="s">
        <v>5</v>
      </c>
      <c r="H12" s="240"/>
      <c r="I12" s="240"/>
      <c r="J12" s="240"/>
      <c r="K12" s="241"/>
    </row>
    <row r="13" spans="1:11" ht="12.6" customHeight="1" x14ac:dyDescent="0.2">
      <c r="C13" s="203"/>
      <c r="G13" s="242" t="s">
        <v>615</v>
      </c>
      <c r="H13" s="243"/>
      <c r="I13" s="243"/>
      <c r="J13" s="243"/>
      <c r="K13" s="244"/>
    </row>
    <row r="14" spans="1:11" ht="30.6" x14ac:dyDescent="0.25">
      <c r="B14" s="17"/>
      <c r="G14" s="18" t="s">
        <v>14</v>
      </c>
      <c r="H14" s="19" t="s">
        <v>15</v>
      </c>
      <c r="I14" s="19" t="s">
        <v>16</v>
      </c>
      <c r="J14" s="19" t="s">
        <v>17</v>
      </c>
      <c r="K14" s="20" t="s">
        <v>18</v>
      </c>
    </row>
    <row r="15" spans="1:11" ht="12.6" x14ac:dyDescent="0.25">
      <c r="G15" s="21" t="s">
        <v>19</v>
      </c>
      <c r="H15" s="22">
        <f>+H16+H17</f>
        <v>28314734631.84</v>
      </c>
      <c r="I15" s="22">
        <f>+I16+I17</f>
        <v>15284877554.18</v>
      </c>
      <c r="J15" s="23">
        <f>+I15/H15*100</f>
        <v>53.982061823712492</v>
      </c>
      <c r="K15" s="24">
        <f>+I15/$I$22*100</f>
        <v>84.998329625397801</v>
      </c>
    </row>
    <row r="16" spans="1:11" ht="12.6" x14ac:dyDescent="0.25">
      <c r="G16" s="25" t="s">
        <v>20</v>
      </c>
      <c r="H16" s="26">
        <v>15607703057</v>
      </c>
      <c r="I16" s="26">
        <v>6880508408.6100006</v>
      </c>
      <c r="J16" s="27">
        <f>+I16/H16*100</f>
        <v>44.084055055904699</v>
      </c>
      <c r="K16" s="28">
        <f>+I16/$I$22*100</f>
        <v>38.262113623894777</v>
      </c>
    </row>
    <row r="17" spans="7:21" ht="12.6" x14ac:dyDescent="0.25">
      <c r="G17" s="25" t="s">
        <v>21</v>
      </c>
      <c r="H17" s="26">
        <v>12707031574.84</v>
      </c>
      <c r="I17" s="26">
        <v>8404369145.5699997</v>
      </c>
      <c r="J17" s="27">
        <f t="shared" ref="J17:J22" si="0">+I17/H17*100</f>
        <v>66.139515716720993</v>
      </c>
      <c r="K17" s="28">
        <f>+I17/$I$22*100</f>
        <v>46.736216001503024</v>
      </c>
    </row>
    <row r="18" spans="7:21" ht="12.6" x14ac:dyDescent="0.25">
      <c r="G18" s="21" t="s">
        <v>22</v>
      </c>
      <c r="H18" s="22">
        <f>+H19+H20</f>
        <v>2164607000</v>
      </c>
      <c r="I18" s="22">
        <f>+I19+I20</f>
        <v>953728995</v>
      </c>
      <c r="J18" s="23">
        <f t="shared" si="0"/>
        <v>44.060145559909955</v>
      </c>
      <c r="K18" s="24">
        <f>+I18/$I$22*100</f>
        <v>5.3036323780127494</v>
      </c>
    </row>
    <row r="19" spans="7:21" ht="12.6" x14ac:dyDescent="0.25">
      <c r="G19" s="25" t="s">
        <v>23</v>
      </c>
      <c r="H19" s="26">
        <v>2164607000</v>
      </c>
      <c r="I19" s="26">
        <v>953728995</v>
      </c>
      <c r="J19" s="27">
        <f t="shared" si="0"/>
        <v>44.060145559909955</v>
      </c>
      <c r="K19" s="28">
        <f>+I19/$I$22*100</f>
        <v>5.3036323780127494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7:21" ht="12.6" hidden="1" x14ac:dyDescent="0.25">
      <c r="G20" s="25" t="s">
        <v>24</v>
      </c>
      <c r="H20" s="26">
        <v>0</v>
      </c>
      <c r="I20" s="26">
        <v>0</v>
      </c>
      <c r="J20" s="27">
        <v>0</v>
      </c>
      <c r="K20" s="28">
        <f t="shared" ref="K20" si="1">+I20/$I$22*100</f>
        <v>0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7:21" ht="12.6" x14ac:dyDescent="0.25">
      <c r="G21" s="21" t="s">
        <v>25</v>
      </c>
      <c r="H21" s="22">
        <v>1793779285.8</v>
      </c>
      <c r="I21" s="22">
        <v>1743955721.8</v>
      </c>
      <c r="J21" s="23">
        <f t="shared" si="0"/>
        <v>97.222425055612163</v>
      </c>
      <c r="K21" s="24">
        <f>+I21/$I$22*100</f>
        <v>9.6980379965894556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7:21" ht="25.15" customHeight="1" thickBot="1" x14ac:dyDescent="0.3">
      <c r="G22" s="30" t="s">
        <v>26</v>
      </c>
      <c r="H22" s="31">
        <f>+H15+H18+H21</f>
        <v>32273120917.639999</v>
      </c>
      <c r="I22" s="31">
        <f>+I15+I18+I21</f>
        <v>17982562270.98</v>
      </c>
      <c r="J22" s="32">
        <f t="shared" si="0"/>
        <v>55.719935846523605</v>
      </c>
      <c r="K22" s="33">
        <f>+I22/$I$22*100</f>
        <v>100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7:21" ht="12.6" x14ac:dyDescent="0.25">
      <c r="G23" s="34"/>
      <c r="H23" s="35"/>
      <c r="I23" s="36"/>
      <c r="K23" s="36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7:21" ht="12.6" x14ac:dyDescent="0.25">
      <c r="I24" s="1" t="s">
        <v>27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7:21" x14ac:dyDescent="0.2">
      <c r="G25" s="37" t="s">
        <v>28</v>
      </c>
      <c r="H25" s="38">
        <v>1</v>
      </c>
      <c r="L25" s="39" t="s">
        <v>19</v>
      </c>
      <c r="M25" s="39"/>
      <c r="N25" s="39"/>
      <c r="O25" s="39"/>
      <c r="P25" s="29"/>
      <c r="Q25" s="29"/>
      <c r="R25" s="29"/>
      <c r="S25" s="29"/>
      <c r="T25" s="29"/>
      <c r="U25" s="29"/>
    </row>
    <row r="26" spans="7:21" x14ac:dyDescent="0.2">
      <c r="G26" s="37" t="s">
        <v>29</v>
      </c>
      <c r="H26" s="40">
        <f>+I22/H22</f>
        <v>0.55719935846523605</v>
      </c>
      <c r="L26" s="41" t="s">
        <v>30</v>
      </c>
      <c r="M26" s="42" t="s">
        <v>31</v>
      </c>
      <c r="N26" s="43" t="s">
        <v>32</v>
      </c>
      <c r="O26" s="43" t="s">
        <v>33</v>
      </c>
      <c r="P26" s="29"/>
      <c r="Q26" s="29"/>
      <c r="R26" s="29"/>
      <c r="S26" s="29"/>
      <c r="T26" s="29"/>
      <c r="U26" s="29"/>
    </row>
    <row r="27" spans="7:21" ht="12.6" x14ac:dyDescent="0.25">
      <c r="L27" s="44" t="s">
        <v>20</v>
      </c>
      <c r="M27" s="45">
        <f>+I16</f>
        <v>6880508408.6100006</v>
      </c>
      <c r="N27" s="46">
        <f>+M27/M29</f>
        <v>0.45015135935638345</v>
      </c>
      <c r="O27" s="46">
        <f>+M27/$I$22</f>
        <v>0.38262113623894778</v>
      </c>
      <c r="P27" s="29"/>
      <c r="Q27" s="29"/>
      <c r="R27" s="29"/>
      <c r="S27" s="29"/>
      <c r="T27" s="29"/>
      <c r="U27" s="29"/>
    </row>
    <row r="28" spans="7:21" ht="12.6" x14ac:dyDescent="0.25">
      <c r="L28" s="44" t="s">
        <v>21</v>
      </c>
      <c r="M28" s="45">
        <f>+I17</f>
        <v>8404369145.5699997</v>
      </c>
      <c r="N28" s="46">
        <f>+M28/M29</f>
        <v>0.5498486406436166</v>
      </c>
      <c r="O28" s="46">
        <f>+M28/$I$22</f>
        <v>0.46736216001503023</v>
      </c>
      <c r="P28" s="29"/>
      <c r="Q28" s="29"/>
      <c r="R28" s="29"/>
      <c r="S28" s="29"/>
      <c r="T28" s="29"/>
      <c r="U28" s="29"/>
    </row>
    <row r="29" spans="7:21" ht="12.6" x14ac:dyDescent="0.25">
      <c r="L29" s="47" t="s">
        <v>34</v>
      </c>
      <c r="M29" s="48">
        <f>+M27+M28</f>
        <v>15284877554.18</v>
      </c>
      <c r="N29" s="49">
        <f>SUM(N27:N28)</f>
        <v>1</v>
      </c>
      <c r="O29" s="50">
        <f>+O28+O27</f>
        <v>0.84998329625397795</v>
      </c>
      <c r="P29" s="29"/>
      <c r="Q29" s="29"/>
      <c r="R29" s="29"/>
      <c r="S29" s="29"/>
      <c r="T29" s="29"/>
      <c r="U29" s="29"/>
    </row>
    <row r="30" spans="7:21" ht="12.6" x14ac:dyDescent="0.25">
      <c r="L30" s="51"/>
      <c r="M30" s="52"/>
      <c r="N30" s="53"/>
      <c r="O30" s="54"/>
      <c r="P30" s="29"/>
      <c r="Q30" s="29"/>
      <c r="R30" s="29"/>
      <c r="S30" s="29"/>
      <c r="T30" s="29"/>
      <c r="U30" s="29"/>
    </row>
    <row r="31" spans="7:21" ht="12.6" x14ac:dyDescent="0.25">
      <c r="L31" s="51"/>
      <c r="M31" s="52"/>
      <c r="N31" s="53"/>
      <c r="O31" s="54"/>
      <c r="P31" s="29"/>
      <c r="Q31" s="29"/>
      <c r="R31" s="29"/>
      <c r="S31" s="29"/>
      <c r="T31" s="29"/>
      <c r="U31" s="29"/>
    </row>
    <row r="32" spans="7:21" ht="12.6" x14ac:dyDescent="0.25">
      <c r="L32" s="55"/>
      <c r="M32" s="56"/>
      <c r="N32" s="57"/>
      <c r="O32" s="58"/>
      <c r="P32" s="29"/>
      <c r="Q32" s="29"/>
      <c r="R32" s="29"/>
      <c r="S32" s="29"/>
      <c r="T32" s="29"/>
      <c r="U32" s="29"/>
    </row>
    <row r="33" spans="12:21" ht="12.6" x14ac:dyDescent="0.25">
      <c r="L33" s="39" t="s">
        <v>22</v>
      </c>
      <c r="M33" s="39"/>
      <c r="N33" s="39"/>
      <c r="O33" s="39"/>
      <c r="P33" s="29"/>
      <c r="Q33" s="29"/>
      <c r="R33" s="29"/>
      <c r="S33" s="29"/>
      <c r="T33" s="29"/>
      <c r="U33" s="29"/>
    </row>
    <row r="34" spans="12:21" x14ac:dyDescent="0.2">
      <c r="L34" s="41" t="s">
        <v>30</v>
      </c>
      <c r="M34" s="42" t="s">
        <v>31</v>
      </c>
      <c r="N34" s="43" t="s">
        <v>32</v>
      </c>
      <c r="O34" s="43" t="s">
        <v>33</v>
      </c>
      <c r="P34" s="29"/>
      <c r="Q34" s="29"/>
      <c r="R34" s="29"/>
      <c r="S34" s="29"/>
      <c r="T34" s="29"/>
      <c r="U34" s="29"/>
    </row>
    <row r="35" spans="12:21" ht="12.6" x14ac:dyDescent="0.25">
      <c r="L35" s="44" t="s">
        <v>23</v>
      </c>
      <c r="M35" s="45">
        <f>+I19</f>
        <v>953728995</v>
      </c>
      <c r="N35" s="59">
        <f>+M35/M37</f>
        <v>1</v>
      </c>
      <c r="O35" s="46">
        <f>+M35/$I$22</f>
        <v>5.3036323780127494E-2</v>
      </c>
      <c r="P35" s="29"/>
      <c r="Q35" s="29"/>
      <c r="R35" s="29"/>
      <c r="S35" s="29"/>
      <c r="T35" s="29"/>
      <c r="U35" s="29"/>
    </row>
    <row r="36" spans="12:21" x14ac:dyDescent="0.2">
      <c r="L36" s="44" t="str">
        <f>+G20</f>
        <v>Inversión</v>
      </c>
      <c r="M36" s="45">
        <f>+I20</f>
        <v>0</v>
      </c>
      <c r="N36" s="59">
        <f>+M36/M37</f>
        <v>0</v>
      </c>
      <c r="O36" s="46">
        <f>+M36/$I$22</f>
        <v>0</v>
      </c>
      <c r="P36" s="29"/>
      <c r="Q36" s="29"/>
      <c r="R36" s="29"/>
      <c r="S36" s="29"/>
      <c r="T36" s="29"/>
      <c r="U36" s="29"/>
    </row>
    <row r="37" spans="12:21" ht="12.6" x14ac:dyDescent="0.25">
      <c r="L37" s="47" t="s">
        <v>34</v>
      </c>
      <c r="M37" s="48">
        <f>+M35+M36</f>
        <v>953728995</v>
      </c>
      <c r="N37" s="60">
        <f>+N35</f>
        <v>1</v>
      </c>
      <c r="O37" s="61">
        <f>+O36+O35</f>
        <v>5.3036323780127494E-2</v>
      </c>
      <c r="P37" s="29"/>
      <c r="Q37" s="29"/>
      <c r="R37" s="29"/>
      <c r="S37" s="29"/>
      <c r="T37" s="29"/>
      <c r="U37" s="29"/>
    </row>
    <row r="38" spans="12:21" ht="12.6" x14ac:dyDescent="0.25">
      <c r="L38" s="51"/>
      <c r="M38" s="52"/>
      <c r="N38" s="62"/>
      <c r="O38" s="54"/>
      <c r="P38" s="29"/>
      <c r="Q38" s="29"/>
      <c r="R38" s="29"/>
      <c r="S38" s="29"/>
      <c r="T38" s="29"/>
      <c r="U38" s="29"/>
    </row>
    <row r="39" spans="12:21" ht="12.6" x14ac:dyDescent="0.25">
      <c r="L39" s="51"/>
      <c r="M39" s="52"/>
      <c r="N39" s="62"/>
      <c r="O39" s="54"/>
      <c r="P39" s="29"/>
      <c r="Q39" s="29"/>
      <c r="R39" s="29"/>
      <c r="S39" s="29"/>
      <c r="T39" s="29"/>
      <c r="U39" s="29"/>
    </row>
    <row r="40" spans="12:21" ht="12.6" x14ac:dyDescent="0.25">
      <c r="L40" s="55"/>
      <c r="M40" s="56"/>
      <c r="N40" s="63"/>
      <c r="O40" s="58"/>
      <c r="P40" s="29"/>
      <c r="Q40" s="29"/>
      <c r="R40" s="29"/>
      <c r="S40" s="29"/>
      <c r="T40" s="29"/>
      <c r="U40" s="29"/>
    </row>
    <row r="41" spans="12:21" ht="12.6" x14ac:dyDescent="0.25">
      <c r="L41" s="39" t="s">
        <v>25</v>
      </c>
      <c r="M41" s="39"/>
      <c r="N41" s="39"/>
      <c r="O41" s="39"/>
      <c r="P41" s="29"/>
      <c r="Q41" s="29"/>
      <c r="R41" s="29"/>
      <c r="S41" s="29"/>
      <c r="T41" s="29"/>
      <c r="U41" s="29"/>
    </row>
    <row r="42" spans="12:21" x14ac:dyDescent="0.2">
      <c r="L42" s="41" t="s">
        <v>30</v>
      </c>
      <c r="M42" s="42" t="s">
        <v>31</v>
      </c>
      <c r="N42" s="43" t="s">
        <v>32</v>
      </c>
      <c r="O42" s="43" t="s">
        <v>33</v>
      </c>
      <c r="P42" s="29"/>
      <c r="Q42" s="29"/>
      <c r="R42" s="29"/>
      <c r="S42" s="29"/>
      <c r="T42" s="29"/>
      <c r="U42" s="29"/>
    </row>
    <row r="43" spans="12:21" ht="24" x14ac:dyDescent="0.2">
      <c r="L43" s="44" t="s">
        <v>35</v>
      </c>
      <c r="M43" s="45">
        <f>+I21</f>
        <v>1743955721.8</v>
      </c>
      <c r="N43" s="59">
        <f>+M43/M44</f>
        <v>1</v>
      </c>
      <c r="O43" s="46">
        <f>+M43/$I$22</f>
        <v>9.698037996589455E-2</v>
      </c>
      <c r="P43" s="29"/>
      <c r="Q43" s="29"/>
      <c r="R43" s="29"/>
      <c r="S43" s="29"/>
      <c r="T43" s="29"/>
      <c r="U43" s="29"/>
    </row>
    <row r="44" spans="12:21" ht="12.6" x14ac:dyDescent="0.25">
      <c r="L44" s="47" t="s">
        <v>34</v>
      </c>
      <c r="M44" s="48">
        <f>+M43</f>
        <v>1743955721.8</v>
      </c>
      <c r="N44" s="60">
        <f>+N43</f>
        <v>1</v>
      </c>
      <c r="O44" s="61">
        <f>+O43</f>
        <v>9.698037996589455E-2</v>
      </c>
      <c r="P44" s="29"/>
      <c r="Q44" s="29"/>
      <c r="R44" s="29"/>
      <c r="S44" s="29"/>
      <c r="T44" s="29"/>
      <c r="U44" s="29"/>
    </row>
    <row r="45" spans="12:21" ht="32.450000000000003" customHeight="1" x14ac:dyDescent="0.25"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7" spans="12:21" ht="12.6" x14ac:dyDescent="0.25">
      <c r="L47" s="64" t="s">
        <v>36</v>
      </c>
      <c r="M47" s="8">
        <f>+O29</f>
        <v>0.84998329625397795</v>
      </c>
    </row>
    <row r="48" spans="12:21" x14ac:dyDescent="0.2">
      <c r="L48" s="64" t="s">
        <v>37</v>
      </c>
      <c r="M48" s="8">
        <f>+O37</f>
        <v>5.3036323780127494E-2</v>
      </c>
    </row>
    <row r="49" spans="12:30" ht="22.5" x14ac:dyDescent="0.2">
      <c r="L49" s="64" t="s">
        <v>35</v>
      </c>
      <c r="M49" s="8">
        <f>+O44</f>
        <v>9.698037996589455E-2</v>
      </c>
    </row>
    <row r="59" spans="12:30" ht="12.6" x14ac:dyDescent="0.25">
      <c r="W59" s="65" t="s">
        <v>5</v>
      </c>
      <c r="X59" s="66"/>
      <c r="Y59" s="66"/>
      <c r="Z59" s="66"/>
      <c r="AA59" s="66"/>
      <c r="AB59" s="66"/>
      <c r="AC59" s="66"/>
      <c r="AD59" s="67"/>
    </row>
    <row r="60" spans="12:30" x14ac:dyDescent="0.2">
      <c r="W60" s="68" t="s">
        <v>38</v>
      </c>
      <c r="X60" s="69"/>
      <c r="Y60" s="69"/>
      <c r="Z60" s="69"/>
      <c r="AA60" s="69"/>
      <c r="AB60" s="69"/>
      <c r="AC60" s="69"/>
      <c r="AD60" s="70"/>
    </row>
    <row r="61" spans="12:30" x14ac:dyDescent="0.2">
      <c r="W61" s="254" t="s">
        <v>14</v>
      </c>
      <c r="X61" s="245" t="s">
        <v>39</v>
      </c>
      <c r="Y61" s="251" t="s">
        <v>40</v>
      </c>
      <c r="Z61" s="252"/>
      <c r="AA61" s="252"/>
      <c r="AB61" s="252"/>
      <c r="AC61" s="252"/>
      <c r="AD61" s="253"/>
    </row>
    <row r="62" spans="12:30" ht="27.6" customHeight="1" x14ac:dyDescent="0.2">
      <c r="W62" s="255"/>
      <c r="X62" s="245"/>
      <c r="Y62" s="247">
        <v>2016</v>
      </c>
      <c r="Z62" s="248"/>
      <c r="AA62" s="247" t="s">
        <v>617</v>
      </c>
      <c r="AB62" s="248"/>
      <c r="AC62" s="249" t="s">
        <v>618</v>
      </c>
      <c r="AD62" s="250"/>
    </row>
    <row r="63" spans="12:30" x14ac:dyDescent="0.2">
      <c r="W63" s="256"/>
      <c r="X63" s="246"/>
      <c r="Y63" s="226" t="s">
        <v>616</v>
      </c>
      <c r="Z63" s="226" t="s">
        <v>32</v>
      </c>
      <c r="AA63" s="226" t="s">
        <v>616</v>
      </c>
      <c r="AB63" s="226" t="s">
        <v>32</v>
      </c>
      <c r="AC63" s="226" t="s">
        <v>616</v>
      </c>
      <c r="AD63" s="226" t="s">
        <v>32</v>
      </c>
    </row>
    <row r="64" spans="12:30" ht="12.6" x14ac:dyDescent="0.25">
      <c r="W64" s="71" t="s">
        <v>19</v>
      </c>
      <c r="X64" s="219">
        <f>+X65+X66</f>
        <v>97189979774.479996</v>
      </c>
      <c r="Y64" s="219">
        <f>+Y65+Y66</f>
        <v>29879197131.230003</v>
      </c>
      <c r="Z64" s="220">
        <f>+Y64/X64</f>
        <v>0.30743084009855548</v>
      </c>
      <c r="AA64" s="221">
        <f>+AA65+AA66</f>
        <v>15284877554.18</v>
      </c>
      <c r="AB64" s="220">
        <f t="shared" ref="AB64:AB71" si="2">+AA64/X64</f>
        <v>0.15726803925309057</v>
      </c>
      <c r="AC64" s="221">
        <f t="shared" ref="AC64:AC71" si="3">+Y64+AA64</f>
        <v>45164074685.410004</v>
      </c>
      <c r="AD64" s="220">
        <f t="shared" ref="AD64:AD70" si="4">+AC64/X64</f>
        <v>0.46469887935164611</v>
      </c>
    </row>
    <row r="65" spans="23:30" ht="12.6" x14ac:dyDescent="0.25">
      <c r="W65" s="73" t="s">
        <v>20</v>
      </c>
      <c r="X65" s="222">
        <f>+AD82</f>
        <v>65831553918</v>
      </c>
      <c r="Y65" s="222">
        <v>14710140237.620001</v>
      </c>
      <c r="Z65" s="223">
        <f t="shared" ref="Z65:Z71" si="5">+Y65/X65</f>
        <v>0.2234512078500076</v>
      </c>
      <c r="AA65" s="224">
        <f>+M27</f>
        <v>6880508408.6100006</v>
      </c>
      <c r="AB65" s="223">
        <f t="shared" si="2"/>
        <v>0.10451687677280692</v>
      </c>
      <c r="AC65" s="224">
        <f t="shared" si="3"/>
        <v>21590648646.230003</v>
      </c>
      <c r="AD65" s="223">
        <f t="shared" si="4"/>
        <v>0.32796808462281457</v>
      </c>
    </row>
    <row r="66" spans="23:30" ht="12.6" x14ac:dyDescent="0.25">
      <c r="W66" s="73" t="s">
        <v>21</v>
      </c>
      <c r="X66" s="222">
        <f>+AD83</f>
        <v>31358425856.48</v>
      </c>
      <c r="Y66" s="222">
        <v>15169056893.610001</v>
      </c>
      <c r="Z66" s="223">
        <f t="shared" si="5"/>
        <v>0.4837314526894666</v>
      </c>
      <c r="AA66" s="224">
        <f>+M28</f>
        <v>8404369145.5699997</v>
      </c>
      <c r="AB66" s="223">
        <f t="shared" si="2"/>
        <v>0.26800991810095259</v>
      </c>
      <c r="AC66" s="224">
        <f t="shared" si="3"/>
        <v>23573426039.18</v>
      </c>
      <c r="AD66" s="223">
        <f t="shared" si="4"/>
        <v>0.75174137079041925</v>
      </c>
    </row>
    <row r="67" spans="23:30" ht="12.6" x14ac:dyDescent="0.25">
      <c r="W67" s="71" t="s">
        <v>22</v>
      </c>
      <c r="X67" s="219">
        <f t="shared" ref="X67:Y67" si="6">+X68+X69</f>
        <v>15654100802</v>
      </c>
      <c r="Y67" s="219">
        <f t="shared" si="6"/>
        <v>3031767024</v>
      </c>
      <c r="Z67" s="220">
        <f t="shared" si="5"/>
        <v>0.1936723841469486</v>
      </c>
      <c r="AA67" s="221">
        <f>+AA68+AA69</f>
        <v>953728995</v>
      </c>
      <c r="AB67" s="220">
        <f t="shared" si="2"/>
        <v>6.0925185487380379E-2</v>
      </c>
      <c r="AC67" s="221">
        <f t="shared" si="3"/>
        <v>3985496019</v>
      </c>
      <c r="AD67" s="220">
        <f t="shared" si="4"/>
        <v>0.25459756963432895</v>
      </c>
    </row>
    <row r="68" spans="23:30" ht="12.6" x14ac:dyDescent="0.25">
      <c r="W68" s="73" t="s">
        <v>23</v>
      </c>
      <c r="X68" s="222">
        <f>+AD85</f>
        <v>10640783308</v>
      </c>
      <c r="Y68" s="222">
        <v>2483500995</v>
      </c>
      <c r="Z68" s="223">
        <f t="shared" si="5"/>
        <v>0.23339456533550904</v>
      </c>
      <c r="AA68" s="224">
        <f>+M35</f>
        <v>953728995</v>
      </c>
      <c r="AB68" s="223">
        <f t="shared" si="2"/>
        <v>8.9629585284662583E-2</v>
      </c>
      <c r="AC68" s="224">
        <f t="shared" si="3"/>
        <v>3437229990</v>
      </c>
      <c r="AD68" s="223">
        <f t="shared" si="4"/>
        <v>0.32302415062017159</v>
      </c>
    </row>
    <row r="69" spans="23:30" x14ac:dyDescent="0.2">
      <c r="W69" s="73" t="s">
        <v>24</v>
      </c>
      <c r="X69" s="222">
        <f>+AD86</f>
        <v>5013317494</v>
      </c>
      <c r="Y69" s="222">
        <v>548266029</v>
      </c>
      <c r="Z69" s="223">
        <f t="shared" si="5"/>
        <v>0.10936192045609948</v>
      </c>
      <c r="AA69" s="224">
        <f>+M36</f>
        <v>0</v>
      </c>
      <c r="AB69" s="223">
        <f t="shared" si="2"/>
        <v>0</v>
      </c>
      <c r="AC69" s="224">
        <f t="shared" si="3"/>
        <v>548266029</v>
      </c>
      <c r="AD69" s="223">
        <f t="shared" si="4"/>
        <v>0.10936192045609948</v>
      </c>
    </row>
    <row r="70" spans="23:30" ht="24" x14ac:dyDescent="0.25">
      <c r="W70" s="71" t="s">
        <v>25</v>
      </c>
      <c r="X70" s="219">
        <f>+AD87</f>
        <v>7333887129.8000002</v>
      </c>
      <c r="Y70" s="219">
        <v>4937969050</v>
      </c>
      <c r="Z70" s="220">
        <f t="shared" si="5"/>
        <v>0.67330856919455506</v>
      </c>
      <c r="AA70" s="225">
        <v>1743955721.8</v>
      </c>
      <c r="AB70" s="220">
        <f t="shared" si="2"/>
        <v>0.23779418621180209</v>
      </c>
      <c r="AC70" s="221">
        <f t="shared" si="3"/>
        <v>6681924771.8000002</v>
      </c>
      <c r="AD70" s="220">
        <f t="shared" si="4"/>
        <v>0.9111027554063571</v>
      </c>
    </row>
    <row r="71" spans="23:30" ht="12.6" x14ac:dyDescent="0.25">
      <c r="W71" s="71" t="s">
        <v>41</v>
      </c>
      <c r="X71" s="219">
        <f>+X70+X67+X64</f>
        <v>120177967706.28</v>
      </c>
      <c r="Y71" s="219">
        <f>+Y70+Y67+Y64</f>
        <v>37848933205.230003</v>
      </c>
      <c r="Z71" s="220">
        <f t="shared" si="5"/>
        <v>0.31494069942782177</v>
      </c>
      <c r="AA71" s="221">
        <f>+AA64+AA67+AA70</f>
        <v>17982562270.98</v>
      </c>
      <c r="AB71" s="220">
        <f t="shared" si="2"/>
        <v>0.14963277058345784</v>
      </c>
      <c r="AC71" s="221">
        <f t="shared" si="3"/>
        <v>55831495476.210007</v>
      </c>
      <c r="AD71" s="220">
        <f>+AC71/X71</f>
        <v>0.46457347001127969</v>
      </c>
    </row>
    <row r="72" spans="23:30" ht="24" hidden="1" x14ac:dyDescent="0.25">
      <c r="W72" s="71" t="s">
        <v>42</v>
      </c>
      <c r="X72" s="74"/>
      <c r="Y72" s="72">
        <f>+AA71/$X$71</f>
        <v>0.14963277058345784</v>
      </c>
      <c r="Z72" s="75"/>
      <c r="AA72" s="174"/>
      <c r="AB72" s="174"/>
    </row>
    <row r="73" spans="23:30" ht="12.6" x14ac:dyDescent="0.25">
      <c r="W73" s="76"/>
      <c r="X73" s="77"/>
      <c r="AC73" s="78"/>
    </row>
    <row r="74" spans="23:30" ht="26.45" x14ac:dyDescent="0.25">
      <c r="W74" s="79" t="s">
        <v>43</v>
      </c>
      <c r="X74" s="79"/>
      <c r="Y74" s="108"/>
      <c r="AC74" s="78"/>
    </row>
    <row r="75" spans="23:30" ht="13.15" x14ac:dyDescent="0.25">
      <c r="W75" s="37" t="s">
        <v>631</v>
      </c>
      <c r="X75" s="38">
        <v>1</v>
      </c>
    </row>
    <row r="76" spans="23:30" ht="26.45" x14ac:dyDescent="0.25">
      <c r="W76" s="37" t="s">
        <v>44</v>
      </c>
      <c r="X76" s="40">
        <f>+AD71</f>
        <v>0.46457347001127969</v>
      </c>
    </row>
    <row r="79" spans="23:30" ht="13.15" x14ac:dyDescent="0.25">
      <c r="W79" s="80" t="s">
        <v>45</v>
      </c>
      <c r="X79" s="81">
        <v>2016</v>
      </c>
      <c r="Y79" s="81" t="s">
        <v>46</v>
      </c>
      <c r="Z79" s="81">
        <v>2017</v>
      </c>
      <c r="AA79" s="81" t="s">
        <v>630</v>
      </c>
      <c r="AB79" s="81">
        <v>2018</v>
      </c>
      <c r="AC79" s="81">
        <v>2019</v>
      </c>
      <c r="AD79" s="81" t="s">
        <v>47</v>
      </c>
    </row>
    <row r="80" spans="23:30" ht="13.15" x14ac:dyDescent="0.25">
      <c r="W80" s="82" t="s">
        <v>48</v>
      </c>
      <c r="X80" s="83">
        <f>+X81+X84</f>
        <v>20188748590</v>
      </c>
      <c r="Y80" s="83">
        <f>+Y81+Y84+Y87</f>
        <v>40234411346.639999</v>
      </c>
      <c r="Z80" s="83">
        <f>+Z81+Z84</f>
        <v>21455758910</v>
      </c>
      <c r="AA80" s="83">
        <f>+AA81+AA84+AA87</f>
        <v>32273120917.639999</v>
      </c>
      <c r="AB80" s="83">
        <f>+AB81+AB84</f>
        <v>23268017233</v>
      </c>
      <c r="AC80" s="83">
        <f>+AC81+AC84</f>
        <v>24402418209</v>
      </c>
      <c r="AD80" s="83">
        <f t="shared" ref="AD80:AD87" si="7">AC80+Y80+AA80+AB80</f>
        <v>120177967706.28</v>
      </c>
    </row>
    <row r="81" spans="23:40" ht="13.15" x14ac:dyDescent="0.25">
      <c r="W81" s="84" t="s">
        <v>49</v>
      </c>
      <c r="X81" s="85">
        <f>+X82+X83</f>
        <v>16155446754</v>
      </c>
      <c r="Y81" s="85">
        <f>+Y82+Y83</f>
        <v>30376001666.639999</v>
      </c>
      <c r="Z81" s="85">
        <f t="shared" ref="Z81" si="8">+Z82+Z83</f>
        <v>16950148713</v>
      </c>
      <c r="AA81" s="85">
        <f>+AA82+AA83</f>
        <v>28314734631.84</v>
      </c>
      <c r="AB81" s="85">
        <f>+AB82+AB83</f>
        <v>18762407036</v>
      </c>
      <c r="AC81" s="85">
        <f>+AC82+AC83</f>
        <v>19736836440</v>
      </c>
      <c r="AD81" s="85">
        <f t="shared" si="7"/>
        <v>97189979774.479996</v>
      </c>
    </row>
    <row r="82" spans="23:40" ht="13.15" x14ac:dyDescent="0.25">
      <c r="W82" s="86" t="s">
        <v>50</v>
      </c>
      <c r="X82" s="87">
        <v>14565301976</v>
      </c>
      <c r="Y82" s="87">
        <f>+'[1]Anexo 2. Ingresos 31dic'!F9</f>
        <v>15149186115</v>
      </c>
      <c r="Z82" s="87">
        <v>15312299591</v>
      </c>
      <c r="AA82" s="87">
        <f>+H16</f>
        <v>15607703057</v>
      </c>
      <c r="AB82" s="87">
        <v>17075422440</v>
      </c>
      <c r="AC82" s="87">
        <v>17999242306</v>
      </c>
      <c r="AD82" s="87">
        <f t="shared" si="7"/>
        <v>65831553918</v>
      </c>
    </row>
    <row r="83" spans="23:40" ht="13.15" x14ac:dyDescent="0.25">
      <c r="W83" s="86" t="s">
        <v>51</v>
      </c>
      <c r="X83" s="87">
        <v>1590144778</v>
      </c>
      <c r="Y83" s="87">
        <f>+'[1]Anexo 2. Ingresos 31dic'!F27</f>
        <v>15226815551.639999</v>
      </c>
      <c r="Z83" s="87">
        <v>1637849122</v>
      </c>
      <c r="AA83" s="87">
        <f>+H17</f>
        <v>12707031574.84</v>
      </c>
      <c r="AB83" s="87">
        <v>1686984596</v>
      </c>
      <c r="AC83" s="87">
        <v>1737594134</v>
      </c>
      <c r="AD83" s="87">
        <f t="shared" si="7"/>
        <v>31358425856.48</v>
      </c>
    </row>
    <row r="84" spans="23:40" ht="13.15" x14ac:dyDescent="0.25">
      <c r="W84" s="84" t="s">
        <v>22</v>
      </c>
      <c r="X84" s="85">
        <f>+X85+X86</f>
        <v>4033301836</v>
      </c>
      <c r="Y84" s="85">
        <f>+Y85+Y86</f>
        <v>4318301836</v>
      </c>
      <c r="Z84" s="85">
        <f t="shared" ref="Z84" si="9">+Z85+Z86</f>
        <v>4505610197</v>
      </c>
      <c r="AA84" s="85">
        <f>+AA85+AA86</f>
        <v>2164607000</v>
      </c>
      <c r="AB84" s="85">
        <f>+AB85+AB86</f>
        <v>4505610197</v>
      </c>
      <c r="AC84" s="85">
        <f>+AC85+AC86</f>
        <v>4665581769</v>
      </c>
      <c r="AD84" s="85">
        <f t="shared" si="7"/>
        <v>15654100802</v>
      </c>
    </row>
    <row r="85" spans="23:40" ht="13.15" x14ac:dyDescent="0.25">
      <c r="W85" s="88" t="s">
        <v>52</v>
      </c>
      <c r="X85" s="87">
        <v>2469984342</v>
      </c>
      <c r="Y85" s="87">
        <f>+'[1]Anexo 2. Ingresos 31dic'!F41</f>
        <v>2504984342</v>
      </c>
      <c r="Z85" s="87">
        <v>2905610197</v>
      </c>
      <c r="AA85" s="87">
        <f>+H19</f>
        <v>2164607000</v>
      </c>
      <c r="AB85" s="87">
        <v>2905610197</v>
      </c>
      <c r="AC85" s="87">
        <v>3065581769</v>
      </c>
      <c r="AD85" s="87">
        <f t="shared" si="7"/>
        <v>10640783308</v>
      </c>
    </row>
    <row r="86" spans="23:40" ht="13.15" x14ac:dyDescent="0.25">
      <c r="W86" s="88" t="s">
        <v>53</v>
      </c>
      <c r="X86" s="89">
        <v>1563317494</v>
      </c>
      <c r="Y86" s="89">
        <f>+'[1]Anexo 2. Ingresos 31dic'!F48</f>
        <v>1813317494</v>
      </c>
      <c r="Z86" s="89">
        <v>1600000000</v>
      </c>
      <c r="AA86" s="89">
        <v>0</v>
      </c>
      <c r="AB86" s="89">
        <v>1600000000</v>
      </c>
      <c r="AC86" s="87">
        <v>1600000000</v>
      </c>
      <c r="AD86" s="87">
        <f t="shared" si="7"/>
        <v>5013317494</v>
      </c>
    </row>
    <row r="87" spans="23:40" ht="13.15" x14ac:dyDescent="0.25">
      <c r="W87" s="84" t="s">
        <v>54</v>
      </c>
      <c r="X87" s="85"/>
      <c r="Y87" s="85">
        <f>+('[1]Anexo 2. Ingresos 31dic'!F50)</f>
        <v>5540107844</v>
      </c>
      <c r="Z87" s="85"/>
      <c r="AA87" s="85">
        <v>1793779285.8</v>
      </c>
      <c r="AB87" s="85"/>
      <c r="AC87" s="85"/>
      <c r="AD87" s="85">
        <f t="shared" si="7"/>
        <v>7333887129.8000002</v>
      </c>
    </row>
    <row r="88" spans="23:40" ht="13.15" thickBot="1" x14ac:dyDescent="0.3"/>
    <row r="89" spans="23:40" ht="12.6" x14ac:dyDescent="0.25">
      <c r="AG89" s="236" t="s">
        <v>5</v>
      </c>
      <c r="AH89" s="237"/>
      <c r="AI89" s="237"/>
      <c r="AJ89" s="237"/>
      <c r="AK89" s="237"/>
      <c r="AL89" s="237"/>
      <c r="AM89" s="237"/>
      <c r="AN89" s="238"/>
    </row>
    <row r="90" spans="23:40" x14ac:dyDescent="0.2">
      <c r="AG90" s="257" t="s">
        <v>629</v>
      </c>
      <c r="AH90" s="258"/>
      <c r="AI90" s="258"/>
      <c r="AJ90" s="258"/>
      <c r="AK90" s="258"/>
      <c r="AL90" s="258"/>
      <c r="AM90" s="258"/>
      <c r="AN90" s="259"/>
    </row>
    <row r="91" spans="23:40" ht="12.6" x14ac:dyDescent="0.25">
      <c r="AG91" s="272" t="s">
        <v>628</v>
      </c>
      <c r="AH91" s="273"/>
      <c r="AI91" s="273"/>
      <c r="AJ91" s="273"/>
      <c r="AK91" s="273"/>
      <c r="AL91" s="273"/>
      <c r="AM91" s="273"/>
      <c r="AN91" s="274"/>
    </row>
    <row r="92" spans="23:40" ht="12.6" x14ac:dyDescent="0.25">
      <c r="AG92" s="18" t="s">
        <v>55</v>
      </c>
      <c r="AH92" s="19" t="s">
        <v>15</v>
      </c>
      <c r="AI92" s="19" t="s">
        <v>56</v>
      </c>
      <c r="AJ92" s="19" t="s">
        <v>32</v>
      </c>
      <c r="AK92" s="19" t="s">
        <v>57</v>
      </c>
      <c r="AL92" s="19" t="s">
        <v>32</v>
      </c>
      <c r="AM92" s="19" t="s">
        <v>58</v>
      </c>
      <c r="AN92" s="20" t="s">
        <v>32</v>
      </c>
    </row>
    <row r="93" spans="23:40" ht="12.6" x14ac:dyDescent="0.25">
      <c r="AG93" s="208" t="s">
        <v>59</v>
      </c>
      <c r="AH93" s="206">
        <v>4556560571</v>
      </c>
      <c r="AI93" s="206">
        <v>2027963254</v>
      </c>
      <c r="AJ93" s="204">
        <f>+AI93/AH93*100</f>
        <v>44.506447843728225</v>
      </c>
      <c r="AK93" s="206">
        <v>1679102478</v>
      </c>
      <c r="AL93" s="204">
        <f>+AK93/AI93*100</f>
        <v>82.79748041233492</v>
      </c>
      <c r="AM93" s="206">
        <v>1679102478</v>
      </c>
      <c r="AN93" s="209">
        <f>+AM93/AI93*100</f>
        <v>82.79748041233492</v>
      </c>
    </row>
    <row r="94" spans="23:40" ht="12.6" x14ac:dyDescent="0.25">
      <c r="AG94" s="208" t="s">
        <v>60</v>
      </c>
      <c r="AH94" s="206">
        <v>2204006595</v>
      </c>
      <c r="AI94" s="206">
        <v>1647453557.95</v>
      </c>
      <c r="AJ94" s="204">
        <f t="shared" ref="AJ94:AJ107" si="10">+AI94/AH94*100</f>
        <v>74.748122881637741</v>
      </c>
      <c r="AK94" s="206">
        <v>555612399.25</v>
      </c>
      <c r="AL94" s="204">
        <f t="shared" ref="AL94:AL107" si="11">+AK94/AI94*100</f>
        <v>33.725527288391262</v>
      </c>
      <c r="AM94" s="206">
        <v>555612399.25</v>
      </c>
      <c r="AN94" s="209">
        <f t="shared" ref="AN94:AN107" si="12">+AM94/AI94*100</f>
        <v>33.725527288391262</v>
      </c>
    </row>
    <row r="95" spans="23:40" ht="12.6" x14ac:dyDescent="0.25">
      <c r="AG95" s="210" t="s">
        <v>619</v>
      </c>
      <c r="AH95" s="206">
        <v>971832203</v>
      </c>
      <c r="AI95" s="206">
        <v>207803429.81</v>
      </c>
      <c r="AJ95" s="204">
        <f t="shared" si="10"/>
        <v>21.382644984239114</v>
      </c>
      <c r="AK95" s="206">
        <v>179487540</v>
      </c>
      <c r="AL95" s="204">
        <f t="shared" si="11"/>
        <v>86.373713929606481</v>
      </c>
      <c r="AM95" s="206">
        <v>179487540</v>
      </c>
      <c r="AN95" s="209">
        <f t="shared" si="12"/>
        <v>86.373713929606481</v>
      </c>
    </row>
    <row r="96" spans="23:40" ht="16.899999999999999" x14ac:dyDescent="0.25">
      <c r="AG96" s="211" t="s">
        <v>61</v>
      </c>
      <c r="AH96" s="207">
        <f>SUM(AH93:AH95)</f>
        <v>7732399369</v>
      </c>
      <c r="AI96" s="207">
        <f>SUM(AI93:AI95)</f>
        <v>3883220241.7599998</v>
      </c>
      <c r="AJ96" s="205">
        <f t="shared" si="10"/>
        <v>50.220119997012013</v>
      </c>
      <c r="AK96" s="207">
        <f>SUM(AK93:AK95)</f>
        <v>2414202417.25</v>
      </c>
      <c r="AL96" s="205">
        <f t="shared" si="11"/>
        <v>62.17011312641403</v>
      </c>
      <c r="AM96" s="207">
        <f>SUM(AM93:AM95)</f>
        <v>2414202417.25</v>
      </c>
      <c r="AN96" s="212">
        <f t="shared" si="12"/>
        <v>62.17011312641403</v>
      </c>
    </row>
    <row r="97" spans="33:48" x14ac:dyDescent="0.2">
      <c r="AG97" s="213" t="s">
        <v>620</v>
      </c>
      <c r="AH97" s="206">
        <v>1394968695.55</v>
      </c>
      <c r="AI97" s="206">
        <v>492415497</v>
      </c>
      <c r="AJ97" s="204">
        <f t="shared" si="10"/>
        <v>35.299394070334557</v>
      </c>
      <c r="AK97" s="206">
        <v>110623363</v>
      </c>
      <c r="AL97" s="204">
        <f t="shared" si="11"/>
        <v>22.465451163491711</v>
      </c>
      <c r="AM97" s="206">
        <v>110623363</v>
      </c>
      <c r="AN97" s="209">
        <f t="shared" si="12"/>
        <v>22.465451163491711</v>
      </c>
    </row>
    <row r="98" spans="33:48" x14ac:dyDescent="0.2">
      <c r="AG98" s="213" t="s">
        <v>621</v>
      </c>
      <c r="AH98" s="206">
        <v>677320000</v>
      </c>
      <c r="AI98" s="206">
        <v>400453470</v>
      </c>
      <c r="AJ98" s="204">
        <f t="shared" si="10"/>
        <v>59.123231264394974</v>
      </c>
      <c r="AK98" s="206">
        <v>109306534</v>
      </c>
      <c r="AL98" s="204">
        <f t="shared" si="11"/>
        <v>27.295689059705236</v>
      </c>
      <c r="AM98" s="206">
        <v>109306534</v>
      </c>
      <c r="AN98" s="209">
        <f t="shared" si="12"/>
        <v>27.295689059705236</v>
      </c>
    </row>
    <row r="99" spans="33:48" x14ac:dyDescent="0.2">
      <c r="AG99" s="213" t="s">
        <v>622</v>
      </c>
      <c r="AH99" s="206">
        <v>12320328944.290001</v>
      </c>
      <c r="AI99" s="206">
        <v>2522481376</v>
      </c>
      <c r="AJ99" s="204">
        <f t="shared" si="10"/>
        <v>20.474139833490998</v>
      </c>
      <c r="AK99" s="206">
        <v>440378732</v>
      </c>
      <c r="AL99" s="204">
        <f t="shared" si="11"/>
        <v>17.458155932882498</v>
      </c>
      <c r="AM99" s="206">
        <v>440378732</v>
      </c>
      <c r="AN99" s="209">
        <f t="shared" si="12"/>
        <v>17.458155932882498</v>
      </c>
    </row>
    <row r="100" spans="33:48" ht="18" x14ac:dyDescent="0.2">
      <c r="AG100" s="213" t="s">
        <v>623</v>
      </c>
      <c r="AH100" s="206">
        <v>1643857676</v>
      </c>
      <c r="AI100" s="206">
        <v>732090266</v>
      </c>
      <c r="AJ100" s="204">
        <f t="shared" si="10"/>
        <v>44.53489354269378</v>
      </c>
      <c r="AK100" s="206">
        <v>77772614</v>
      </c>
      <c r="AL100" s="204">
        <f t="shared" si="11"/>
        <v>10.62336403199766</v>
      </c>
      <c r="AM100" s="206">
        <v>77772614</v>
      </c>
      <c r="AN100" s="209">
        <f t="shared" si="12"/>
        <v>10.62336403199766</v>
      </c>
    </row>
    <row r="101" spans="33:48" ht="16.899999999999999" x14ac:dyDescent="0.25">
      <c r="AG101" s="213" t="s">
        <v>624</v>
      </c>
      <c r="AH101" s="206">
        <v>4232869056</v>
      </c>
      <c r="AI101" s="206">
        <v>1732563206</v>
      </c>
      <c r="AJ101" s="204">
        <f t="shared" si="10"/>
        <v>40.93117890202933</v>
      </c>
      <c r="AK101" s="206">
        <v>1056112086</v>
      </c>
      <c r="AL101" s="204">
        <f t="shared" si="11"/>
        <v>60.956626710217698</v>
      </c>
      <c r="AM101" s="206">
        <v>1056112086</v>
      </c>
      <c r="AN101" s="209">
        <f t="shared" si="12"/>
        <v>60.956626710217698</v>
      </c>
    </row>
    <row r="102" spans="33:48" ht="18" x14ac:dyDescent="0.2">
      <c r="AG102" s="213" t="s">
        <v>625</v>
      </c>
      <c r="AH102" s="206">
        <v>1528788601</v>
      </c>
      <c r="AI102" s="206">
        <v>721033994</v>
      </c>
      <c r="AJ102" s="204">
        <f t="shared" si="10"/>
        <v>47.163747396360918</v>
      </c>
      <c r="AK102" s="206">
        <v>292169871</v>
      </c>
      <c r="AL102" s="204">
        <f t="shared" si="11"/>
        <v>40.520956491823881</v>
      </c>
      <c r="AM102" s="206">
        <v>292169871</v>
      </c>
      <c r="AN102" s="209">
        <f t="shared" si="12"/>
        <v>40.520956491823881</v>
      </c>
    </row>
    <row r="103" spans="33:48" ht="18" x14ac:dyDescent="0.2">
      <c r="AG103" s="213" t="s">
        <v>626</v>
      </c>
      <c r="AH103" s="206">
        <v>416489290</v>
      </c>
      <c r="AI103" s="206">
        <v>262227413</v>
      </c>
      <c r="AJ103" s="204">
        <f t="shared" si="10"/>
        <v>62.96138203217663</v>
      </c>
      <c r="AK103" s="206">
        <v>41389048</v>
      </c>
      <c r="AL103" s="204">
        <f t="shared" si="11"/>
        <v>15.783646540417189</v>
      </c>
      <c r="AM103" s="206">
        <v>41389048</v>
      </c>
      <c r="AN103" s="209">
        <f t="shared" si="12"/>
        <v>15.783646540417189</v>
      </c>
    </row>
    <row r="104" spans="33:48" ht="18" x14ac:dyDescent="0.2">
      <c r="AG104" s="213" t="s">
        <v>627</v>
      </c>
      <c r="AH104" s="206">
        <v>532320000</v>
      </c>
      <c r="AI104" s="206">
        <v>399376510</v>
      </c>
      <c r="AJ104" s="204">
        <f t="shared" si="10"/>
        <v>75.025644349263601</v>
      </c>
      <c r="AK104" s="206">
        <v>72029272</v>
      </c>
      <c r="AL104" s="204">
        <f t="shared" si="11"/>
        <v>18.035430276057046</v>
      </c>
      <c r="AM104" s="206">
        <v>72029272</v>
      </c>
      <c r="AN104" s="209">
        <f t="shared" si="12"/>
        <v>18.035430276057046</v>
      </c>
    </row>
    <row r="105" spans="33:48" ht="12.6" x14ac:dyDescent="0.25">
      <c r="AG105" s="214" t="s">
        <v>62</v>
      </c>
      <c r="AH105" s="207">
        <f>SUM(AH97:AH104)</f>
        <v>22746942262.84</v>
      </c>
      <c r="AI105" s="207">
        <f t="shared" ref="AI105:AM105" si="13">SUM(AI97:AI104)</f>
        <v>7262641732</v>
      </c>
      <c r="AJ105" s="205">
        <f t="shared" si="10"/>
        <v>31.927991235395371</v>
      </c>
      <c r="AK105" s="207">
        <f t="shared" si="13"/>
        <v>2199781520</v>
      </c>
      <c r="AL105" s="205">
        <f t="shared" si="11"/>
        <v>30.288999529021517</v>
      </c>
      <c r="AM105" s="207">
        <f t="shared" si="13"/>
        <v>2199781520</v>
      </c>
      <c r="AN105" s="212">
        <f t="shared" si="12"/>
        <v>30.288999529021517</v>
      </c>
    </row>
    <row r="106" spans="33:48" ht="12.6" x14ac:dyDescent="0.25">
      <c r="AG106" s="214" t="s">
        <v>482</v>
      </c>
      <c r="AH106" s="207">
        <v>1793779285.8</v>
      </c>
      <c r="AI106" s="207">
        <v>1722938685.8</v>
      </c>
      <c r="AJ106" s="205">
        <f t="shared" si="10"/>
        <v>96.050762735371535</v>
      </c>
      <c r="AK106" s="207">
        <v>491206303.19999999</v>
      </c>
      <c r="AL106" s="205">
        <f t="shared" si="11"/>
        <v>28.509795923000102</v>
      </c>
      <c r="AM106" s="207">
        <v>491206303.19999999</v>
      </c>
      <c r="AN106" s="212">
        <f t="shared" si="12"/>
        <v>28.509795923000102</v>
      </c>
      <c r="AO106" s="227"/>
    </row>
    <row r="107" spans="33:48" ht="13.15" thickBot="1" x14ac:dyDescent="0.3">
      <c r="AG107" s="215" t="s">
        <v>63</v>
      </c>
      <c r="AH107" s="216">
        <f>+AH105+AH106+AH96</f>
        <v>32273120917.639999</v>
      </c>
      <c r="AI107" s="216">
        <f t="shared" ref="AI107:AM107" si="14">+AI105+AI106+AI96</f>
        <v>12868800659.559999</v>
      </c>
      <c r="AJ107" s="217">
        <f t="shared" si="10"/>
        <v>39.874670604063297</v>
      </c>
      <c r="AK107" s="216">
        <f t="shared" si="14"/>
        <v>5105190240.4499998</v>
      </c>
      <c r="AL107" s="217">
        <f t="shared" si="11"/>
        <v>39.671064736381986</v>
      </c>
      <c r="AM107" s="216">
        <f t="shared" si="14"/>
        <v>5105190240.4499998</v>
      </c>
      <c r="AN107" s="218">
        <f t="shared" si="12"/>
        <v>39.671064736381986</v>
      </c>
    </row>
    <row r="108" spans="33:48" ht="12.6" x14ac:dyDescent="0.25">
      <c r="AG108" s="90"/>
      <c r="AH108" s="91"/>
      <c r="AI108" s="91"/>
      <c r="AJ108" s="92"/>
      <c r="AK108" s="91"/>
      <c r="AL108" s="92"/>
      <c r="AM108" s="91"/>
      <c r="AN108" s="92"/>
    </row>
    <row r="110" spans="33:48" ht="12.6" x14ac:dyDescent="0.25">
      <c r="AO110" s="260" t="s">
        <v>64</v>
      </c>
      <c r="AP110" s="261"/>
      <c r="AQ110" s="261"/>
      <c r="AR110" s="261"/>
      <c r="AS110" s="261"/>
      <c r="AT110" s="261"/>
      <c r="AU110" s="261"/>
      <c r="AV110" s="262"/>
    </row>
    <row r="111" spans="33:48" x14ac:dyDescent="0.2">
      <c r="AO111" s="263" t="s">
        <v>65</v>
      </c>
      <c r="AP111" s="264"/>
      <c r="AQ111" s="264"/>
      <c r="AR111" s="264"/>
      <c r="AS111" s="264"/>
      <c r="AT111" s="264"/>
      <c r="AU111" s="264"/>
      <c r="AV111" s="265"/>
    </row>
    <row r="112" spans="33:48" ht="18.600000000000001" customHeight="1" x14ac:dyDescent="0.2">
      <c r="AO112" s="93" t="s">
        <v>66</v>
      </c>
      <c r="AP112" s="94" t="s">
        <v>67</v>
      </c>
      <c r="AQ112" s="95"/>
      <c r="AR112" s="94" t="s">
        <v>68</v>
      </c>
      <c r="AS112" s="95"/>
      <c r="AT112" s="94" t="s">
        <v>69</v>
      </c>
      <c r="AU112" s="95"/>
      <c r="AV112" s="266" t="s">
        <v>70</v>
      </c>
    </row>
    <row r="113" spans="41:48" ht="18" x14ac:dyDescent="0.2">
      <c r="AO113" s="96"/>
      <c r="AP113" s="97" t="s">
        <v>71</v>
      </c>
      <c r="AQ113" s="98" t="s">
        <v>72</v>
      </c>
      <c r="AR113" s="98" t="s">
        <v>71</v>
      </c>
      <c r="AS113" s="98" t="s">
        <v>73</v>
      </c>
      <c r="AT113" s="98" t="s">
        <v>71</v>
      </c>
      <c r="AU113" s="98" t="s">
        <v>72</v>
      </c>
      <c r="AV113" s="267"/>
    </row>
    <row r="114" spans="41:48" ht="20.45" customHeight="1" x14ac:dyDescent="0.2">
      <c r="AO114" s="99" t="s">
        <v>74</v>
      </c>
      <c r="AP114" s="100">
        <f>+'Anexo 4. Gastos Procedencia '!D130</f>
        <v>5567792369</v>
      </c>
      <c r="AQ114" s="100">
        <f>+'Anexo 4. Gastos Procedencia '!E130</f>
        <v>2856876418.7599998</v>
      </c>
      <c r="AR114" s="100">
        <f>+'Anexo 4. Gastos Procedencia '!I130</f>
        <v>2164607000</v>
      </c>
      <c r="AS114" s="100">
        <f>+'Anexo 4. Gastos Procedencia '!J130</f>
        <v>1026343823</v>
      </c>
      <c r="AT114" s="100">
        <f>+AR114+AP114</f>
        <v>7732399369</v>
      </c>
      <c r="AU114" s="100">
        <f>+AQ114+AS114</f>
        <v>3883220241.7599998</v>
      </c>
      <c r="AV114" s="268">
        <f>+AU114/$AU$120</f>
        <v>0.30175463467725921</v>
      </c>
    </row>
    <row r="115" spans="41:48" x14ac:dyDescent="0.2">
      <c r="AO115" s="99"/>
      <c r="AP115" s="270">
        <f>+AQ114/AP114</f>
        <v>0.51310757108442739</v>
      </c>
      <c r="AQ115" s="271"/>
      <c r="AR115" s="270">
        <f>+AS114/AR114</f>
        <v>0.47414788134751479</v>
      </c>
      <c r="AS115" s="271"/>
      <c r="AT115" s="270">
        <f>+AU114/AT114</f>
        <v>0.50220119997012014</v>
      </c>
      <c r="AU115" s="271"/>
      <c r="AV115" s="269"/>
    </row>
    <row r="116" spans="41:48" ht="21" customHeight="1" x14ac:dyDescent="0.2">
      <c r="AO116" s="99" t="s">
        <v>75</v>
      </c>
      <c r="AP116" s="100">
        <f>+'Anexo 4. Gastos Procedencia '!D210</f>
        <v>22746942262.84</v>
      </c>
      <c r="AQ116" s="100">
        <f>+'Anexo 4. Gastos Procedencia '!E210</f>
        <v>7262641732</v>
      </c>
      <c r="AR116" s="100">
        <f>+'Anexo 4. Gastos Procedencia '!I210</f>
        <v>0</v>
      </c>
      <c r="AS116" s="100">
        <f>+'Anexo 4. Gastos Procedencia '!J210</f>
        <v>0</v>
      </c>
      <c r="AT116" s="100">
        <f>+AP116+AR116</f>
        <v>22746942262.84</v>
      </c>
      <c r="AU116" s="100">
        <f>+AQ116+AS116</f>
        <v>7262641732</v>
      </c>
      <c r="AV116" s="268">
        <f>+AU116/$AU$120</f>
        <v>0.56436041898004807</v>
      </c>
    </row>
    <row r="117" spans="41:48" x14ac:dyDescent="0.2">
      <c r="AO117" s="101"/>
      <c r="AP117" s="270">
        <f>+AQ116/AP116</f>
        <v>0.3192799123539537</v>
      </c>
      <c r="AQ117" s="271"/>
      <c r="AR117" s="275">
        <v>0</v>
      </c>
      <c r="AS117" s="276"/>
      <c r="AT117" s="270">
        <f>+AU116/AT116</f>
        <v>0.3192799123539537</v>
      </c>
      <c r="AU117" s="271"/>
      <c r="AV117" s="269"/>
    </row>
    <row r="118" spans="41:48" ht="20.45" customHeight="1" x14ac:dyDescent="0.2">
      <c r="AO118" s="99" t="s">
        <v>25</v>
      </c>
      <c r="AP118" s="100">
        <f>+'Anexo 4. Gastos Procedencia '!D223</f>
        <v>1793779285.8</v>
      </c>
      <c r="AQ118" s="100">
        <f>+'Anexo 4. Gastos Procedencia '!E223</f>
        <v>1722938685.8</v>
      </c>
      <c r="AR118" s="102">
        <v>0</v>
      </c>
      <c r="AS118" s="102">
        <v>0</v>
      </c>
      <c r="AT118" s="100">
        <f>+AP118+AR118</f>
        <v>1793779285.8</v>
      </c>
      <c r="AU118" s="100">
        <f>+AQ118+AS118</f>
        <v>1722938685.8</v>
      </c>
      <c r="AV118" s="268">
        <f>+AU118/$AU$120</f>
        <v>0.13388494634269277</v>
      </c>
    </row>
    <row r="119" spans="41:48" x14ac:dyDescent="0.2">
      <c r="AO119" s="103"/>
      <c r="AP119" s="270">
        <f>+AQ118/AP118</f>
        <v>0.96050762735371531</v>
      </c>
      <c r="AQ119" s="271"/>
      <c r="AR119" s="270">
        <v>0</v>
      </c>
      <c r="AS119" s="271"/>
      <c r="AT119" s="270">
        <f>+AU118/AT118</f>
        <v>0.96050762735371531</v>
      </c>
      <c r="AU119" s="271"/>
      <c r="AV119" s="269"/>
    </row>
    <row r="120" spans="41:48" ht="30.6" customHeight="1" x14ac:dyDescent="0.2">
      <c r="AO120" s="104" t="s">
        <v>76</v>
      </c>
      <c r="AP120" s="105">
        <f>+AP114+AP116+AP118</f>
        <v>30108513917.639999</v>
      </c>
      <c r="AQ120" s="105">
        <f t="shared" ref="AQ120:AU120" si="15">+AQ114+AQ116+AQ118</f>
        <v>11842456836.559999</v>
      </c>
      <c r="AR120" s="105">
        <f>+'Anexo 4. Gastos Procedencia '!I223</f>
        <v>0</v>
      </c>
      <c r="AS120" s="105">
        <f>+'Anexo 4. Gastos Procedencia '!J223</f>
        <v>0</v>
      </c>
      <c r="AT120" s="105">
        <f t="shared" si="15"/>
        <v>32273120917.639999</v>
      </c>
      <c r="AU120" s="105">
        <f t="shared" si="15"/>
        <v>12868800659.559999</v>
      </c>
      <c r="AV120" s="106">
        <f>SUM(AV114:AV119)</f>
        <v>1</v>
      </c>
    </row>
    <row r="121" spans="41:48" x14ac:dyDescent="0.2">
      <c r="AO121" s="107"/>
      <c r="AP121" s="275">
        <f>+AQ120/AP120</f>
        <v>0.39332585025465944</v>
      </c>
      <c r="AQ121" s="276"/>
      <c r="AR121" s="275">
        <v>0</v>
      </c>
      <c r="AS121" s="276"/>
      <c r="AT121" s="275">
        <f>+AU120/AT120</f>
        <v>0.39874670604063295</v>
      </c>
      <c r="AU121" s="276"/>
      <c r="AV121" s="107"/>
    </row>
    <row r="122" spans="41:48" x14ac:dyDescent="0.2">
      <c r="AO122" s="76"/>
      <c r="AP122" s="77"/>
      <c r="AQ122" s="108"/>
      <c r="AR122" s="108"/>
      <c r="AS122" s="108"/>
      <c r="AT122" s="78"/>
      <c r="AU122" s="78"/>
    </row>
    <row r="123" spans="41:48" x14ac:dyDescent="0.2">
      <c r="AO123" s="76"/>
      <c r="AP123" s="77"/>
    </row>
    <row r="124" spans="41:48" ht="25.5" x14ac:dyDescent="0.2">
      <c r="AO124" s="79" t="s">
        <v>77</v>
      </c>
      <c r="AP124" s="79"/>
    </row>
    <row r="125" spans="41:48" ht="25.5" x14ac:dyDescent="0.2">
      <c r="AO125" s="37" t="s">
        <v>78</v>
      </c>
      <c r="AP125" s="40">
        <f>+AV114</f>
        <v>0.30175463467725921</v>
      </c>
    </row>
    <row r="126" spans="41:48" ht="25.5" x14ac:dyDescent="0.2">
      <c r="AO126" s="37" t="s">
        <v>79</v>
      </c>
      <c r="AP126" s="40">
        <f>+AV116</f>
        <v>0.56436041898004807</v>
      </c>
    </row>
    <row r="127" spans="41:48" ht="25.5" x14ac:dyDescent="0.2">
      <c r="AO127" s="37" t="s">
        <v>35</v>
      </c>
      <c r="AP127" s="40">
        <f>+AV118</f>
        <v>0.13388494634269277</v>
      </c>
    </row>
  </sheetData>
  <mergeCells count="31">
    <mergeCell ref="AP121:AQ121"/>
    <mergeCell ref="AR121:AS121"/>
    <mergeCell ref="AT121:AU121"/>
    <mergeCell ref="AV116:AV117"/>
    <mergeCell ref="AP117:AQ117"/>
    <mergeCell ref="AR117:AS117"/>
    <mergeCell ref="AT117:AU117"/>
    <mergeCell ref="AV118:AV119"/>
    <mergeCell ref="AP119:AQ119"/>
    <mergeCell ref="AR119:AS119"/>
    <mergeCell ref="AT119:AU119"/>
    <mergeCell ref="AG90:AN90"/>
    <mergeCell ref="AO110:AV110"/>
    <mergeCell ref="AO111:AV111"/>
    <mergeCell ref="AV112:AV113"/>
    <mergeCell ref="AV114:AV115"/>
    <mergeCell ref="AP115:AQ115"/>
    <mergeCell ref="AR115:AS115"/>
    <mergeCell ref="AT115:AU115"/>
    <mergeCell ref="AG91:AN91"/>
    <mergeCell ref="AG89:AN89"/>
    <mergeCell ref="A3:F3"/>
    <mergeCell ref="A4:F4"/>
    <mergeCell ref="G12:K12"/>
    <mergeCell ref="G13:K13"/>
    <mergeCell ref="X61:X63"/>
    <mergeCell ref="Y62:Z62"/>
    <mergeCell ref="AA62:AB62"/>
    <mergeCell ref="AC62:AD62"/>
    <mergeCell ref="Y61:AD61"/>
    <mergeCell ref="W61:W63"/>
  </mergeCells>
  <pageMargins left="0.7" right="0.7" top="0.75" bottom="0.75" header="0.3" footer="0.3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2. Ingresos 30jun2017</vt:lpstr>
      <vt:lpstr>Anexo 3. Gastos 30062017</vt:lpstr>
      <vt:lpstr>Anexo 4. Gastos Procedencia </vt:lpstr>
      <vt:lpstr>Análisis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Nathalia M. S.</cp:lastModifiedBy>
  <dcterms:created xsi:type="dcterms:W3CDTF">2017-07-12T19:38:05Z</dcterms:created>
  <dcterms:modified xsi:type="dcterms:W3CDTF">2017-07-21T21:48:06Z</dcterms:modified>
</cp:coreProperties>
</file>